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Ian Hollins\Downloads\"/>
    </mc:Choice>
  </mc:AlternateContent>
  <xr:revisionPtr revIDLastSave="0" documentId="13_ncr:1_{D16A103A-EFE2-475E-A039-EB0F34183413}" xr6:coauthVersionLast="47" xr6:coauthVersionMax="47" xr10:uidLastSave="{00000000-0000-0000-0000-000000000000}"/>
  <bookViews>
    <workbookView xWindow="-120" yWindow="-120" windowWidth="29040" windowHeight="15720" xr2:uid="{CDC63A1A-8821-4E59-A8D2-384C6458D612}"/>
  </bookViews>
  <sheets>
    <sheet name="selector" sheetId="4" r:id="rId1"/>
    <sheet name="testmaths"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5" l="1"/>
  <c r="K48" i="5"/>
  <c r="M48" i="5" s="1"/>
  <c r="K43" i="5"/>
  <c r="M43" i="5" s="1"/>
  <c r="K38" i="5"/>
  <c r="M38" i="5" s="1"/>
  <c r="K33" i="5"/>
  <c r="M33" i="5" s="1"/>
  <c r="K28" i="5"/>
  <c r="K23" i="5"/>
  <c r="M23" i="5" s="1"/>
  <c r="K18" i="5"/>
  <c r="M18" i="5" s="1"/>
  <c r="K13" i="5"/>
  <c r="K8" i="5"/>
  <c r="M8" i="5" s="1"/>
  <c r="K3" i="5"/>
  <c r="M3" i="5" s="1"/>
  <c r="G35" i="4"/>
  <c r="G14" i="4"/>
  <c r="G16" i="4"/>
  <c r="G18" i="4"/>
  <c r="G20" i="4"/>
  <c r="G22" i="4"/>
  <c r="G24" i="4"/>
  <c r="G26" i="4"/>
  <c r="G28" i="4"/>
  <c r="G30" i="4"/>
  <c r="G12" i="4"/>
  <c r="J32" i="4" l="1"/>
  <c r="L33" i="5"/>
  <c r="AF33" i="5" s="1"/>
  <c r="L13" i="5"/>
  <c r="AF13" i="5" s="1"/>
  <c r="D53" i="5"/>
  <c r="L3" i="5"/>
  <c r="AI3" i="5" s="1"/>
  <c r="F53" i="5"/>
  <c r="L38" i="5"/>
  <c r="AH38" i="5" s="1"/>
  <c r="L28" i="5"/>
  <c r="AI28" i="5" s="1"/>
  <c r="E53" i="5"/>
  <c r="G53" i="5"/>
  <c r="L43" i="5"/>
  <c r="AG43" i="5" s="1"/>
  <c r="M13" i="5"/>
  <c r="L48" i="5"/>
  <c r="AI48" i="5" s="1"/>
  <c r="M28" i="5"/>
  <c r="L23" i="5"/>
  <c r="AI23" i="5" s="1"/>
  <c r="L18" i="5"/>
  <c r="AF18" i="5" s="1"/>
  <c r="L8" i="5"/>
  <c r="AI8" i="5" s="1"/>
  <c r="J7" i="4"/>
  <c r="J20" i="4"/>
  <c r="J9" i="4"/>
  <c r="AH3" i="5" l="1"/>
  <c r="AG3" i="5"/>
  <c r="AF3" i="5"/>
  <c r="AG28" i="5"/>
  <c r="AF28" i="5"/>
  <c r="AI33" i="5"/>
  <c r="AH33" i="5"/>
  <c r="AG33" i="5"/>
  <c r="AI38" i="5"/>
  <c r="AI13" i="5"/>
  <c r="AG13" i="5"/>
  <c r="AH13" i="5"/>
  <c r="AH28" i="5"/>
  <c r="AG38" i="5"/>
  <c r="AF38" i="5"/>
  <c r="AH43" i="5"/>
  <c r="AI43" i="5"/>
  <c r="AF43" i="5"/>
  <c r="AF48" i="5"/>
  <c r="AH48" i="5"/>
  <c r="AG48" i="5"/>
  <c r="AG23" i="5"/>
  <c r="AH23" i="5"/>
  <c r="AF23" i="5"/>
  <c r="AG18" i="5"/>
  <c r="AH18" i="5"/>
  <c r="AI18" i="5"/>
  <c r="AH8" i="5"/>
  <c r="AF8" i="5"/>
  <c r="AG8" i="5"/>
  <c r="AG53" i="5" l="1"/>
  <c r="AG54" i="5" s="1"/>
  <c r="AK53" i="5" s="1"/>
  <c r="AI53" i="5"/>
  <c r="AI54" i="5" s="1"/>
  <c r="AK55" i="5" s="1"/>
  <c r="AF53" i="5"/>
  <c r="AF54" i="5" s="1"/>
  <c r="AK52" i="5" s="1"/>
  <c r="AH53" i="5"/>
  <c r="AH54" i="5" s="1"/>
  <c r="AK54" i="5" s="1"/>
  <c r="AL58" i="5" l="1"/>
  <c r="AL57" i="5"/>
  <c r="J10" i="4" l="1"/>
  <c r="J11" i="4"/>
  <c r="J23" i="4"/>
  <c r="J22" i="4"/>
</calcChain>
</file>

<file path=xl/sharedStrings.xml><?xml version="1.0" encoding="utf-8"?>
<sst xmlns="http://schemas.openxmlformats.org/spreadsheetml/2006/main" count="116" uniqueCount="52">
  <si>
    <t>upfront price</t>
  </si>
  <si>
    <t>long term cost</t>
  </si>
  <si>
    <t>machine care / corrosion</t>
  </si>
  <si>
    <t>staff H&amp;S</t>
  </si>
  <si>
    <t>sump life / infection resistance</t>
  </si>
  <si>
    <t>finish quality</t>
  </si>
  <si>
    <t>tool life</t>
  </si>
  <si>
    <t>enviro impact</t>
  </si>
  <si>
    <t>foaming control</t>
  </si>
  <si>
    <t>cleanliness</t>
  </si>
  <si>
    <t>steel only</t>
  </si>
  <si>
    <t>ali/NF only</t>
  </si>
  <si>
    <t>mix mostly steel</t>
  </si>
  <si>
    <t>mix mostly NF</t>
  </si>
  <si>
    <t>importance</t>
  </si>
  <si>
    <t>factor</t>
  </si>
  <si>
    <t>match</t>
  </si>
  <si>
    <t>Workpiece Material</t>
  </si>
  <si>
    <t>420 factor</t>
  </si>
  <si>
    <t>424 factor</t>
  </si>
  <si>
    <t>426 factor</t>
  </si>
  <si>
    <t>428 factor</t>
  </si>
  <si>
    <t>after material</t>
  </si>
  <si>
    <t>What are your priorities when purchasing cutting fluid?</t>
  </si>
  <si>
    <t>Low upfront costs</t>
  </si>
  <si>
    <t>Long term costs</t>
  </si>
  <si>
    <t>Staff Health &amp; Safety</t>
  </si>
  <si>
    <t>Sump life / Infection resistance</t>
  </si>
  <si>
    <t>Environmental impact</t>
  </si>
  <si>
    <t>Cleanliness</t>
  </si>
  <si>
    <t>Choose the option from the dropdown list that best describes your usual mix of workpiece materials:</t>
  </si>
  <si>
    <t>Material mix</t>
  </si>
  <si>
    <t>Altdorf Arctic 420 Semi-Synthetic</t>
  </si>
  <si>
    <t>First</t>
  </si>
  <si>
    <t>Second</t>
  </si>
  <si>
    <t>Developed with input from customers with high-demand, technical machining operations and specifically tailored to suit situations where coolant is an integral part of the finished quality equation, Alaska 426 provides top-tier performance in aluminium and ferrous materials and has the added benefit of being low-risk to both the environment and the health of employees. Unlike old-technology synthetics, Alaska 426 forms an authentic solution rather than an emulsion, providing real benefits for coolant stability and prolonged effectiveness when diluted.</t>
  </si>
  <si>
    <t>New technology soluble bio synthetic for significantly improved lubricity in extreme pressure situations and excellent tool life, greater stability in all conditions, enhanced corrosion protection and dramatically increased sump life. Alpine 428's next-generation synthetic plant esters are capable of carrying the very latest additive technology to the cutting tool face, enabling benefits previously unattainable with traditional petrochemistry-based products. Alpine 428 is also biodegradable, simplifying disposal as well as delivering all the commercial benefits of this high-tech development.</t>
  </si>
  <si>
    <t>.</t>
  </si>
  <si>
    <t>Finish quality</t>
  </si>
  <si>
    <t>Tool life</t>
  </si>
  <si>
    <t>Foaming control</t>
  </si>
  <si>
    <t>Use the drop-downs to rate the following factors from 1 (not at all important) to 10 (critical):</t>
  </si>
  <si>
    <t>Machine care / Corrosion protection</t>
  </si>
  <si>
    <t>CUTTING FLUID PRIORITY &amp; CRITERIA QUESTIONNAIRE WITH BASIC RECOMMENDATIONS</t>
  </si>
  <si>
    <t>Altdorf Glacier 424 Soluble Mineral</t>
  </si>
  <si>
    <t>Altdorf Alaska 426 Full Synthetic</t>
  </si>
  <si>
    <t>Altdorf Alpine 428 Bio Synthetic</t>
  </si>
  <si>
    <t>offset</t>
  </si>
  <si>
    <t>random/other</t>
  </si>
  <si>
    <t>SELECT VALUES FROM THE DROPDOWN LISTS</t>
  </si>
  <si>
    <t>Glacier 424 has been developed as an economical cutting fluid that can be used on a wide range of machines, for ferrous and nonferrous metals.It can be used on a wide range of machinery, for ferrous and non ferrous metals.  A carefully formulated chemical package has been added to the highly refined oil to increase the life of the coolant in the sump. Specialised, high performance extreme pressure additives have been included to increase tool life in demanding machining operations and produce excellent surface finishes.  When added to water it forms a stable translucent solution providing excellent microemulsion. It has been tested in almost all hard waters and has proven exceptionally stable. It has excellent Anti-Bacterial, Anti-fungal, and Low Foam Properties.</t>
  </si>
  <si>
    <t>Arctic 420 has been formulated to increase tool life and provide extended sump life. It can be used on a wide range of machinery, for ferrous and non ferrous metals.  A carefully formulated chemical package has been added to the highly refined oil to increase the life of the coolant in the sump. Specialised, high performance extreme pressure additives have been included to increase tool life in demanding machining operations and produce excellent surface finishes.  When added to water it forms a stable translucent solution providing excellent microemulsion. It has been tested in almost all hard waters and has proven exceptionally stable. It has excellent Anti-Bacterial, Anti-fungal, and Low Foam Properties.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</si>
</sst>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0"/>
      <name val="Calibri"/>
      <family val="2"/>
      <scheme val="minor"/>
    </font>
    <font>
      <b/>
      <sz val="12"/>
      <color theme="1"/>
      <name val="Arial"/>
      <family val="2"/>
    </font>
    <font>
      <sz val="11"/>
      <color theme="1"/>
      <name val="Arial"/>
      <family val="2"/>
    </font>
    <font>
      <sz val="11"/>
      <color theme="0"/>
      <name val="Arial"/>
      <family val="2"/>
    </font>
    <font>
      <b/>
      <sz val="12"/>
      <color theme="0"/>
      <name val="Arial"/>
      <family val="2"/>
    </font>
    <font>
      <sz val="11"/>
      <color rgb="FF7F6A45"/>
      <name val="Arial"/>
      <family val="2"/>
    </font>
    <font>
      <sz val="11"/>
      <color theme="0" tint="-0.14999847407452621"/>
      <name val="Arial"/>
      <family val="2"/>
    </font>
    <font>
      <sz val="11"/>
      <color theme="0" tint="-0.14999847407452621"/>
      <name val="Calibri"/>
      <family val="2"/>
      <scheme val="minor"/>
    </font>
    <font>
      <b/>
      <sz val="14"/>
      <color rgb="FF7F6A45"/>
      <name val="Arial"/>
      <family val="2"/>
    </font>
    <font>
      <sz val="12"/>
      <color theme="0"/>
      <name val="Arial"/>
      <family val="2"/>
    </font>
    <font>
      <b/>
      <sz val="11"/>
      <color rgb="FFEB4523"/>
      <name val="Arial"/>
      <family val="2"/>
    </font>
    <font>
      <b/>
      <sz val="12"/>
      <color rgb="FFEB4523"/>
      <name val="Arial"/>
      <family val="2"/>
    </font>
    <font>
      <sz val="8"/>
      <color theme="1" tint="0.34998626667073579"/>
      <name val="Arial"/>
      <family val="2"/>
    </font>
    <font>
      <b/>
      <sz val="11"/>
      <color theme="1" tint="0.34998626667073579"/>
      <name val="Arial"/>
      <family val="2"/>
    </font>
    <font>
      <b/>
      <sz val="10"/>
      <color theme="0"/>
      <name val="Arial"/>
      <family val="2"/>
    </font>
    <font>
      <b/>
      <sz val="11"/>
      <color theme="1"/>
      <name val="Calibri"/>
      <family val="2"/>
      <scheme val="minor"/>
    </font>
    <font>
      <b/>
      <sz val="11"/>
      <color rgb="FF7F6A45"/>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1"/>
        <bgColor indexed="64"/>
      </patternFill>
    </fill>
    <fill>
      <patternFill patternType="solid">
        <fgColor theme="1" tint="0.34998626667073579"/>
        <bgColor indexed="64"/>
      </patternFill>
    </fill>
    <fill>
      <patternFill patternType="solid">
        <fgColor rgb="FFEB4523"/>
        <bgColor indexed="64"/>
      </patternFill>
    </fill>
    <fill>
      <patternFill patternType="solid">
        <fgColor rgb="FF00B0F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9999"/>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0" borderId="0" xfId="0" applyAlignment="1">
      <alignment horizontal="right"/>
    </xf>
    <xf numFmtId="0" fontId="0" fillId="3" borderId="1" xfId="0" applyFill="1" applyBorder="1"/>
    <xf numFmtId="0" fontId="0" fillId="3" borderId="2" xfId="0" applyFill="1" applyBorder="1"/>
    <xf numFmtId="0" fontId="0" fillId="0" borderId="3" xfId="0" applyBorder="1"/>
    <xf numFmtId="0" fontId="0" fillId="3" borderId="4" xfId="0" applyFill="1" applyBorder="1"/>
    <xf numFmtId="0" fontId="0" fillId="8" borderId="0" xfId="0" applyFill="1" applyAlignment="1">
      <alignment horizontal="center"/>
    </xf>
    <xf numFmtId="0" fontId="0" fillId="8" borderId="0" xfId="0" applyFill="1"/>
    <xf numFmtId="0" fontId="0" fillId="3" borderId="5" xfId="0" applyFill="1" applyBorder="1"/>
    <xf numFmtId="0" fontId="0" fillId="2" borderId="0" xfId="0" applyFill="1"/>
    <xf numFmtId="0" fontId="1" fillId="2" borderId="0" xfId="0" applyFont="1" applyFill="1"/>
    <xf numFmtId="0" fontId="3" fillId="2" borderId="0" xfId="0" applyFont="1" applyFill="1"/>
    <xf numFmtId="0" fontId="2" fillId="2" borderId="0" xfId="0" applyFont="1" applyFill="1" applyAlignment="1">
      <alignment horizontal="left" wrapText="1"/>
    </xf>
    <xf numFmtId="0" fontId="3" fillId="2" borderId="0" xfId="0" applyFont="1" applyFill="1" applyAlignment="1">
      <alignment wrapText="1"/>
    </xf>
    <xf numFmtId="0" fontId="7" fillId="2" borderId="0" xfId="0" applyFont="1" applyFill="1"/>
    <xf numFmtId="0" fontId="6" fillId="3" borderId="0" xfId="0" applyFont="1" applyFill="1" applyAlignment="1">
      <alignment horizontal="center"/>
    </xf>
    <xf numFmtId="0" fontId="8" fillId="2" borderId="0" xfId="0" applyFont="1" applyFill="1"/>
    <xf numFmtId="0" fontId="0" fillId="3" borderId="6" xfId="0" applyFill="1" applyBorder="1"/>
    <xf numFmtId="0" fontId="0" fillId="3" borderId="7" xfId="0" applyFill="1" applyBorder="1"/>
    <xf numFmtId="0" fontId="0" fillId="3" borderId="8" xfId="0" applyFill="1" applyBorder="1"/>
    <xf numFmtId="0" fontId="11" fillId="3" borderId="0" xfId="0" applyFont="1" applyFill="1" applyAlignment="1">
      <alignment horizontal="center" vertical="center"/>
    </xf>
    <xf numFmtId="0" fontId="12" fillId="3" borderId="0" xfId="0" applyFont="1" applyFill="1" applyAlignment="1">
      <alignment horizontal="center" vertical="center"/>
    </xf>
    <xf numFmtId="0" fontId="14" fillId="3" borderId="0" xfId="0" applyFont="1" applyFill="1" applyAlignment="1">
      <alignment horizontal="center"/>
    </xf>
    <xf numFmtId="0" fontId="1" fillId="9" borderId="0" xfId="0" applyFont="1" applyFill="1"/>
    <xf numFmtId="0" fontId="4" fillId="9" borderId="0" xfId="0" applyFont="1" applyFill="1"/>
    <xf numFmtId="0" fontId="4" fillId="9" borderId="0" xfId="0" applyFont="1" applyFill="1" applyAlignment="1">
      <alignment horizontal="center"/>
    </xf>
    <xf numFmtId="0" fontId="1" fillId="9" borderId="0" xfId="0" applyFont="1" applyFill="1" applyAlignment="1">
      <alignment horizontal="center"/>
    </xf>
    <xf numFmtId="0" fontId="5" fillId="9" borderId="0" xfId="0" applyFont="1" applyFill="1" applyAlignment="1">
      <alignment horizontal="center" vertical="top" wrapText="1"/>
    </xf>
    <xf numFmtId="0" fontId="2" fillId="2" borderId="0" xfId="0" applyFont="1" applyFill="1" applyAlignment="1">
      <alignment vertical="center" wrapText="1"/>
    </xf>
    <xf numFmtId="0" fontId="0" fillId="0" borderId="0" xfId="0" applyAlignment="1">
      <alignment horizontal="center" vertical="center"/>
    </xf>
    <xf numFmtId="0" fontId="1" fillId="11" borderId="0" xfId="0" applyFont="1" applyFill="1" applyAlignment="1">
      <alignment horizontal="right"/>
    </xf>
    <xf numFmtId="0" fontId="0" fillId="12" borderId="0" xfId="0" applyFill="1" applyAlignment="1">
      <alignment horizontal="right"/>
    </xf>
    <xf numFmtId="0" fontId="0" fillId="13" borderId="0" xfId="0" applyFill="1" applyAlignment="1">
      <alignment horizontal="right"/>
    </xf>
    <xf numFmtId="0" fontId="0" fillId="14" borderId="0" xfId="0" applyFill="1" applyAlignment="1">
      <alignment horizontal="right"/>
    </xf>
    <xf numFmtId="0" fontId="0" fillId="15" borderId="0" xfId="0" applyFill="1" applyAlignment="1">
      <alignment horizontal="right"/>
    </xf>
    <xf numFmtId="0" fontId="0" fillId="12" borderId="9" xfId="0" applyFill="1" applyBorder="1"/>
    <xf numFmtId="0" fontId="0" fillId="13" borderId="9" xfId="0" applyFill="1" applyBorder="1"/>
    <xf numFmtId="0" fontId="0" fillId="14" borderId="9" xfId="0" applyFill="1" applyBorder="1"/>
    <xf numFmtId="0" fontId="0" fillId="16" borderId="9" xfId="0" applyFill="1" applyBorder="1" applyAlignment="1">
      <alignment horizontal="center"/>
    </xf>
    <xf numFmtId="0" fontId="0" fillId="16" borderId="9" xfId="0" applyFill="1" applyBorder="1"/>
    <xf numFmtId="0" fontId="0" fillId="12" borderId="0" xfId="0" applyFill="1"/>
    <xf numFmtId="0" fontId="0" fillId="13" borderId="0" xfId="0" applyFill="1"/>
    <xf numFmtId="0" fontId="0" fillId="14" borderId="0" xfId="0" applyFill="1"/>
    <xf numFmtId="0" fontId="1" fillId="11" borderId="1" xfId="0" applyFont="1" applyFill="1" applyBorder="1" applyAlignment="1">
      <alignment horizontal="right"/>
    </xf>
    <xf numFmtId="0" fontId="0" fillId="12" borderId="2" xfId="0" applyFill="1" applyBorder="1" applyAlignment="1">
      <alignment horizontal="right"/>
    </xf>
    <xf numFmtId="0" fontId="0" fillId="13" borderId="2" xfId="0" applyFill="1" applyBorder="1" applyAlignment="1">
      <alignment horizontal="right"/>
    </xf>
    <xf numFmtId="0" fontId="0" fillId="14" borderId="2" xfId="0" applyFill="1" applyBorder="1" applyAlignment="1">
      <alignment horizontal="right"/>
    </xf>
    <xf numFmtId="0" fontId="0" fillId="15" borderId="3" xfId="0" applyFill="1" applyBorder="1" applyAlignment="1">
      <alignment horizontal="right"/>
    </xf>
    <xf numFmtId="0" fontId="1" fillId="11" borderId="4" xfId="0" applyFont="1" applyFill="1" applyBorder="1"/>
    <xf numFmtId="0" fontId="0" fillId="15" borderId="5" xfId="0" applyFill="1" applyBorder="1"/>
    <xf numFmtId="0" fontId="1" fillId="11" borderId="6" xfId="0" applyFont="1" applyFill="1" applyBorder="1"/>
    <xf numFmtId="0" fontId="0" fillId="12" borderId="7" xfId="0" applyFill="1" applyBorder="1"/>
    <xf numFmtId="0" fontId="0" fillId="13" borderId="7" xfId="0" applyFill="1" applyBorder="1"/>
    <xf numFmtId="0" fontId="0" fillId="14" borderId="7" xfId="0" applyFill="1" applyBorder="1"/>
    <xf numFmtId="0" fontId="0" fillId="15" borderId="8" xfId="0" applyFill="1" applyBorder="1"/>
    <xf numFmtId="0" fontId="1" fillId="11" borderId="10" xfId="0" applyFont="1" applyFill="1" applyBorder="1"/>
    <xf numFmtId="0" fontId="0" fillId="15" borderId="11" xfId="0" applyFill="1" applyBorder="1"/>
    <xf numFmtId="0" fontId="16" fillId="0" borderId="0" xfId="0" applyFont="1"/>
    <xf numFmtId="0" fontId="0" fillId="16" borderId="11" xfId="0" applyFill="1" applyBorder="1"/>
    <xf numFmtId="0" fontId="0" fillId="7" borderId="9" xfId="0" applyFill="1" applyBorder="1" applyAlignment="1">
      <alignment horizontal="center"/>
    </xf>
    <xf numFmtId="0" fontId="0" fillId="6" borderId="9" xfId="0" applyFill="1" applyBorder="1" applyAlignment="1">
      <alignment horizontal="center"/>
    </xf>
    <xf numFmtId="0" fontId="0" fillId="5" borderId="9" xfId="0" applyFill="1" applyBorder="1" applyAlignment="1">
      <alignment horizontal="center"/>
    </xf>
    <xf numFmtId="0" fontId="0" fillId="4" borderId="9" xfId="0" applyFill="1" applyBorder="1" applyAlignment="1">
      <alignment horizontal="center"/>
    </xf>
    <xf numFmtId="0" fontId="17" fillId="3" borderId="0" xfId="0" applyFont="1" applyFill="1" applyAlignment="1" applyProtection="1">
      <alignment horizontal="center"/>
      <protection locked="0"/>
    </xf>
    <xf numFmtId="0" fontId="17" fillId="3" borderId="0" xfId="0" applyFont="1" applyFill="1" applyAlignment="1" applyProtection="1">
      <alignment horizontal="center"/>
      <protection locked="0"/>
    </xf>
    <xf numFmtId="0" fontId="3" fillId="2" borderId="0" xfId="0" applyFont="1" applyFill="1" applyAlignment="1">
      <alignment horizontal="left" wrapText="1"/>
    </xf>
    <xf numFmtId="0" fontId="15" fillId="10" borderId="0" xfId="0" applyFont="1" applyFill="1" applyAlignment="1">
      <alignment horizontal="center" vertical="center" wrapText="1"/>
    </xf>
    <xf numFmtId="0" fontId="0" fillId="8" borderId="0" xfId="0" applyFill="1" applyAlignment="1">
      <alignment horizontal="center"/>
    </xf>
    <xf numFmtId="0" fontId="13" fillId="3" borderId="0" xfId="0" applyFont="1" applyFill="1" applyAlignment="1">
      <alignment horizontal="left" vertical="top" wrapText="1" indent="1" shrinkToFit="1"/>
    </xf>
    <xf numFmtId="0" fontId="10" fillId="9" borderId="0" xfId="0" applyFont="1" applyFill="1" applyAlignment="1">
      <alignment horizontal="center" vertical="center" wrapText="1"/>
    </xf>
    <xf numFmtId="0" fontId="9" fillId="2" borderId="0" xfId="0" applyFont="1" applyFill="1" applyAlignment="1">
      <alignment horizontal="center" vertical="center"/>
    </xf>
    <xf numFmtId="0" fontId="0" fillId="0" borderId="0" xfId="0" applyAlignment="1">
      <alignment horizontal="center"/>
    </xf>
  </cellXfs>
  <cellStyles count="1">
    <cellStyle name="Normal" xfId="0" builtinId="0"/>
  </cellStyles>
  <dxfs count="1">
    <dxf>
      <font>
        <b/>
        <i val="0"/>
      </font>
      <fill>
        <patternFill>
          <bgColor rgb="FFEB4523"/>
        </patternFill>
      </fill>
    </dxf>
  </dxfs>
  <tableStyles count="0" defaultTableStyle="TableStyleMedium2" defaultPivotStyle="PivotStyleLight16"/>
  <colors>
    <mruColors>
      <color rgb="FF7F6A45"/>
      <color rgb="FFEB4523"/>
      <color rgb="FFFF9999"/>
      <color rgb="FFFFCC66"/>
      <color rgb="FFFFFFCC"/>
      <color rgb="FFFFCC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3895725</xdr:colOff>
      <xdr:row>2</xdr:row>
      <xdr:rowOff>209550</xdr:rowOff>
    </xdr:from>
    <xdr:to>
      <xdr:col>10</xdr:col>
      <xdr:colOff>247650</xdr:colOff>
      <xdr:row>2</xdr:row>
      <xdr:rowOff>387765</xdr:rowOff>
    </xdr:to>
    <xdr:pic>
      <xdr:nvPicPr>
        <xdr:cNvPr id="3" name="Picture 2">
          <a:extLst>
            <a:ext uri="{FF2B5EF4-FFF2-40B4-BE49-F238E27FC236}">
              <a16:creationId xmlns:a16="http://schemas.microsoft.com/office/drawing/2014/main" id="{4C10866A-99D0-ADE8-CFAD-CBE1B4EDE8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1975" y="600075"/>
          <a:ext cx="1466850" cy="178215"/>
        </a:xfrm>
        <a:prstGeom prst="rect">
          <a:avLst/>
        </a:prstGeom>
      </xdr:spPr>
    </xdr:pic>
    <xdr:clientData/>
  </xdr:twoCellAnchor>
  <xdr:twoCellAnchor editAs="oneCell">
    <xdr:from>
      <xdr:col>2</xdr:col>
      <xdr:colOff>171450</xdr:colOff>
      <xdr:row>2</xdr:row>
      <xdr:rowOff>47625</xdr:rowOff>
    </xdr:from>
    <xdr:to>
      <xdr:col>4</xdr:col>
      <xdr:colOff>2247319</xdr:colOff>
      <xdr:row>2</xdr:row>
      <xdr:rowOff>561974</xdr:rowOff>
    </xdr:to>
    <xdr:pic>
      <xdr:nvPicPr>
        <xdr:cNvPr id="5" name="Picture 4">
          <a:extLst>
            <a:ext uri="{FF2B5EF4-FFF2-40B4-BE49-F238E27FC236}">
              <a16:creationId xmlns:a16="http://schemas.microsoft.com/office/drawing/2014/main" id="{58800915-3EB3-7C1F-EC31-F52E09137F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1950" y="238125"/>
          <a:ext cx="2380669" cy="5143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0F657-CB5C-49E8-BA11-7F47C8619EBE}">
  <sheetPr codeName="Sheet1"/>
  <dimension ref="B1:M37"/>
  <sheetViews>
    <sheetView showGridLines="0" showRowColHeaders="0" tabSelected="1" topLeftCell="A3" workbookViewId="0">
      <selection activeCell="F12" sqref="F12"/>
    </sheetView>
  </sheetViews>
  <sheetFormatPr defaultRowHeight="15" x14ac:dyDescent="0.25"/>
  <cols>
    <col min="1" max="1" width="1.140625" customWidth="1"/>
    <col min="2" max="2" width="2.85546875" customWidth="1"/>
    <col min="3" max="3" width="3.140625" customWidth="1"/>
    <col min="4" max="4" width="1.42578125" customWidth="1"/>
    <col min="5" max="5" width="36" customWidth="1"/>
    <col min="7" max="7" width="1.42578125" customWidth="1"/>
    <col min="8" max="8" width="2.85546875" customWidth="1"/>
    <col min="9" max="9" width="4.5703125" customWidth="1"/>
    <col min="10" max="10" width="76.7109375" customWidth="1"/>
    <col min="11" max="11" width="4.5703125" customWidth="1"/>
    <col min="12" max="13" width="2.85546875" customWidth="1"/>
  </cols>
  <sheetData>
    <row r="1" spans="2:13" ht="6" customHeight="1" thickBot="1" x14ac:dyDescent="0.3"/>
    <row r="2" spans="2:13" x14ac:dyDescent="0.25">
      <c r="B2" s="3"/>
      <c r="C2" s="4"/>
      <c r="D2" s="4"/>
      <c r="E2" s="4"/>
      <c r="F2" s="4"/>
      <c r="G2" s="4"/>
      <c r="H2" s="4"/>
      <c r="I2" s="4"/>
      <c r="J2" s="4"/>
      <c r="K2" s="4"/>
      <c r="L2" s="4"/>
      <c r="M2" s="5"/>
    </row>
    <row r="3" spans="2:13" ht="47.25" customHeight="1" x14ac:dyDescent="0.25">
      <c r="B3" s="6"/>
      <c r="C3" s="68"/>
      <c r="D3" s="68"/>
      <c r="E3" s="68"/>
      <c r="F3" s="68"/>
      <c r="G3" s="68"/>
      <c r="H3" s="68"/>
      <c r="I3" s="8"/>
      <c r="J3" s="7"/>
      <c r="K3" s="8"/>
      <c r="L3" s="8"/>
      <c r="M3" s="9"/>
    </row>
    <row r="4" spans="2:13" ht="24" customHeight="1" x14ac:dyDescent="0.25">
      <c r="B4" s="6"/>
      <c r="C4" s="10"/>
      <c r="D4" s="10"/>
      <c r="E4" s="71" t="s">
        <v>43</v>
      </c>
      <c r="F4" s="71"/>
      <c r="G4" s="71"/>
      <c r="H4" s="71"/>
      <c r="I4" s="71"/>
      <c r="J4" s="71"/>
      <c r="K4" s="10"/>
      <c r="L4" s="10"/>
      <c r="M4" s="9"/>
    </row>
    <row r="5" spans="2:13" x14ac:dyDescent="0.25">
      <c r="B5" s="6"/>
      <c r="C5" s="10"/>
      <c r="D5" s="10"/>
      <c r="E5" s="10"/>
      <c r="F5" s="10"/>
      <c r="G5" s="10"/>
      <c r="H5" s="10"/>
      <c r="I5" s="24"/>
      <c r="J5" s="27"/>
      <c r="K5" s="24"/>
      <c r="L5" s="11"/>
      <c r="M5" s="9"/>
    </row>
    <row r="6" spans="2:13" ht="4.5" customHeight="1" x14ac:dyDescent="0.25">
      <c r="B6" s="6"/>
      <c r="C6" s="10"/>
      <c r="D6" s="10"/>
      <c r="E6" s="10"/>
      <c r="F6" s="10"/>
      <c r="G6" s="10"/>
      <c r="H6" s="10"/>
      <c r="I6" s="24"/>
      <c r="J6" s="27"/>
      <c r="K6" s="24"/>
      <c r="L6" s="11"/>
      <c r="M6" s="9"/>
    </row>
    <row r="7" spans="2:13" ht="30" customHeight="1" x14ac:dyDescent="0.25">
      <c r="B7" s="6"/>
      <c r="C7" s="10"/>
      <c r="D7" s="10"/>
      <c r="E7" s="29" t="s">
        <v>23</v>
      </c>
      <c r="F7" s="29"/>
      <c r="G7" s="12"/>
      <c r="H7" s="12"/>
      <c r="I7" s="25"/>
      <c r="J7" s="28" t="str">
        <f>IF(COUNTIF(G12:G35,-1)=0,"Based on your selections, our cutting fluid suggestions are:","")</f>
        <v/>
      </c>
      <c r="K7" s="24"/>
      <c r="L7" s="11"/>
      <c r="M7" s="9"/>
    </row>
    <row r="8" spans="2:13" ht="5.25" customHeight="1" x14ac:dyDescent="0.25">
      <c r="B8" s="6"/>
      <c r="C8" s="10"/>
      <c r="D8" s="10"/>
      <c r="E8" s="13"/>
      <c r="F8" s="13"/>
      <c r="G8" s="12"/>
      <c r="H8" s="12"/>
      <c r="I8" s="25"/>
      <c r="J8" s="26"/>
      <c r="K8" s="24"/>
      <c r="L8" s="11"/>
      <c r="M8" s="9"/>
    </row>
    <row r="9" spans="2:13" ht="16.5" customHeight="1" x14ac:dyDescent="0.25">
      <c r="B9" s="6"/>
      <c r="C9" s="10"/>
      <c r="D9" s="10"/>
      <c r="E9" s="67" t="s">
        <v>49</v>
      </c>
      <c r="F9" s="67"/>
      <c r="G9" s="12"/>
      <c r="H9" s="12"/>
      <c r="I9" s="25"/>
      <c r="J9" s="21" t="str">
        <f>IF(COUNTIF(G12:G35,-1)=0,"FIRST CHOICE:","")</f>
        <v/>
      </c>
      <c r="K9" s="24"/>
      <c r="L9" s="11"/>
      <c r="M9" s="9"/>
    </row>
    <row r="10" spans="2:13" ht="34.5" customHeight="1" x14ac:dyDescent="0.25">
      <c r="B10" s="6"/>
      <c r="C10" s="10"/>
      <c r="D10" s="10"/>
      <c r="E10" s="66" t="s">
        <v>41</v>
      </c>
      <c r="F10" s="66"/>
      <c r="G10" s="12"/>
      <c r="H10" s="12"/>
      <c r="I10" s="25"/>
      <c r="J10" s="22" t="str">
        <f>IF(COUNTIF(G12:G35,-1)=0,testmaths!AL57,"")</f>
        <v/>
      </c>
      <c r="K10" s="24"/>
      <c r="L10" s="11"/>
      <c r="M10" s="9"/>
    </row>
    <row r="11" spans="2:13" ht="7.5" customHeight="1" x14ac:dyDescent="0.25">
      <c r="B11" s="6"/>
      <c r="C11" s="10"/>
      <c r="D11" s="10"/>
      <c r="E11" s="12"/>
      <c r="F11" s="12"/>
      <c r="G11" s="12"/>
      <c r="H11" s="15"/>
      <c r="I11" s="25"/>
      <c r="J11" s="69" t="str">
        <f>IF(COUNTIF(G12:G35,-1)=0,VLOOKUP(testmaths!AL57,testmaths!AL52:AM55,2,FALSE),"")</f>
        <v/>
      </c>
      <c r="K11" s="24"/>
      <c r="L11" s="11"/>
      <c r="M11" s="9"/>
    </row>
    <row r="12" spans="2:13" ht="15" customHeight="1" x14ac:dyDescent="0.25">
      <c r="B12" s="6"/>
      <c r="C12" s="10"/>
      <c r="D12" s="10"/>
      <c r="E12" s="12" t="s">
        <v>24</v>
      </c>
      <c r="F12" s="64"/>
      <c r="G12" s="15">
        <f>F12-1</f>
        <v>-1</v>
      </c>
      <c r="H12" s="15" t="s">
        <v>37</v>
      </c>
      <c r="I12" s="25"/>
      <c r="J12" s="69"/>
      <c r="K12" s="24"/>
      <c r="L12" s="11"/>
      <c r="M12" s="9"/>
    </row>
    <row r="13" spans="2:13" ht="7.5" customHeight="1" x14ac:dyDescent="0.25">
      <c r="B13" s="6"/>
      <c r="C13" s="10"/>
      <c r="D13" s="10"/>
      <c r="E13" s="12"/>
      <c r="F13" s="12"/>
      <c r="G13" s="15"/>
      <c r="H13" s="15"/>
      <c r="I13" s="25"/>
      <c r="J13" s="69"/>
      <c r="K13" s="24"/>
      <c r="L13" s="11"/>
      <c r="M13" s="9"/>
    </row>
    <row r="14" spans="2:13" x14ac:dyDescent="0.25">
      <c r="B14" s="6"/>
      <c r="C14" s="10"/>
      <c r="D14" s="10"/>
      <c r="E14" s="12" t="s">
        <v>25</v>
      </c>
      <c r="F14" s="64"/>
      <c r="G14" s="15">
        <f t="shared" ref="G14" si="0">F14-1</f>
        <v>-1</v>
      </c>
      <c r="H14" s="15" t="s">
        <v>37</v>
      </c>
      <c r="I14" s="25"/>
      <c r="J14" s="69"/>
      <c r="K14" s="24"/>
      <c r="L14" s="11"/>
      <c r="M14" s="9"/>
    </row>
    <row r="15" spans="2:13" ht="7.5" customHeight="1" x14ac:dyDescent="0.25">
      <c r="B15" s="6"/>
      <c r="C15" s="10"/>
      <c r="D15" s="10"/>
      <c r="E15" s="12"/>
      <c r="F15" s="12"/>
      <c r="G15" s="15"/>
      <c r="H15" s="15"/>
      <c r="I15" s="25"/>
      <c r="J15" s="69"/>
      <c r="K15" s="24"/>
      <c r="L15" s="11"/>
      <c r="M15" s="9"/>
    </row>
    <row r="16" spans="2:13" x14ac:dyDescent="0.25">
      <c r="B16" s="6"/>
      <c r="C16" s="10"/>
      <c r="D16" s="10"/>
      <c r="E16" s="12" t="s">
        <v>42</v>
      </c>
      <c r="F16" s="64"/>
      <c r="G16" s="15">
        <f t="shared" ref="G16" si="1">F16-1</f>
        <v>-1</v>
      </c>
      <c r="H16" s="15" t="s">
        <v>37</v>
      </c>
      <c r="I16" s="25"/>
      <c r="J16" s="69"/>
      <c r="K16" s="24"/>
      <c r="L16" s="11"/>
      <c r="M16" s="9"/>
    </row>
    <row r="17" spans="2:13" ht="7.5" customHeight="1" x14ac:dyDescent="0.25">
      <c r="B17" s="6"/>
      <c r="C17" s="10"/>
      <c r="D17" s="10"/>
      <c r="E17" s="12"/>
      <c r="F17" s="12"/>
      <c r="G17" s="15"/>
      <c r="H17" s="15"/>
      <c r="I17" s="25"/>
      <c r="J17" s="69"/>
      <c r="K17" s="24"/>
      <c r="L17" s="11"/>
      <c r="M17" s="9"/>
    </row>
    <row r="18" spans="2:13" x14ac:dyDescent="0.25">
      <c r="B18" s="6"/>
      <c r="C18" s="10"/>
      <c r="D18" s="10"/>
      <c r="E18" s="12" t="s">
        <v>26</v>
      </c>
      <c r="F18" s="64"/>
      <c r="G18" s="15">
        <f t="shared" ref="G18" si="2">F18-1</f>
        <v>-1</v>
      </c>
      <c r="H18" s="15" t="s">
        <v>37</v>
      </c>
      <c r="I18" s="25"/>
      <c r="J18" s="69"/>
      <c r="K18" s="24"/>
      <c r="L18" s="11"/>
      <c r="M18" s="9"/>
    </row>
    <row r="19" spans="2:13" ht="7.5" customHeight="1" x14ac:dyDescent="0.25">
      <c r="B19" s="6"/>
      <c r="C19" s="10"/>
      <c r="D19" s="10"/>
      <c r="E19" s="12"/>
      <c r="F19" s="12"/>
      <c r="G19" s="15"/>
      <c r="H19" s="15"/>
      <c r="I19" s="25"/>
      <c r="J19" s="26"/>
      <c r="K19" s="24"/>
      <c r="L19" s="11"/>
      <c r="M19" s="9"/>
    </row>
    <row r="20" spans="2:13" x14ac:dyDescent="0.25">
      <c r="B20" s="6"/>
      <c r="C20" s="10"/>
      <c r="D20" s="10"/>
      <c r="E20" s="12" t="s">
        <v>27</v>
      </c>
      <c r="F20" s="64"/>
      <c r="G20" s="15">
        <f t="shared" ref="G20" si="3">F20-1</f>
        <v>-1</v>
      </c>
      <c r="H20" s="15" t="s">
        <v>37</v>
      </c>
      <c r="I20" s="25"/>
      <c r="J20" s="23" t="str">
        <f>IF(COUNTIF(G12:G35,-1)=0,"SECOND CHOICE","")</f>
        <v/>
      </c>
      <c r="K20" s="24"/>
      <c r="L20" s="11"/>
      <c r="M20" s="9"/>
    </row>
    <row r="21" spans="2:13" ht="7.5" customHeight="1" x14ac:dyDescent="0.25">
      <c r="B21" s="6"/>
      <c r="C21" s="10"/>
      <c r="D21" s="10"/>
      <c r="E21" s="12"/>
      <c r="F21" s="12"/>
      <c r="G21" s="15"/>
      <c r="H21" s="15"/>
      <c r="I21" s="25"/>
      <c r="J21" s="16"/>
      <c r="K21" s="24"/>
      <c r="L21" s="11"/>
      <c r="M21" s="9"/>
    </row>
    <row r="22" spans="2:13" x14ac:dyDescent="0.25">
      <c r="B22" s="6"/>
      <c r="C22" s="10"/>
      <c r="D22" s="10"/>
      <c r="E22" s="12" t="s">
        <v>38</v>
      </c>
      <c r="F22" s="64"/>
      <c r="G22" s="15">
        <f t="shared" ref="G22" si="4">F22-1</f>
        <v>-1</v>
      </c>
      <c r="H22" s="15" t="s">
        <v>37</v>
      </c>
      <c r="I22" s="25"/>
      <c r="J22" s="23" t="str">
        <f>IF(COUNTIF(G12:G35,-1)=0,testmaths!AL58,"")</f>
        <v/>
      </c>
      <c r="K22" s="24"/>
      <c r="L22" s="11"/>
      <c r="M22" s="9"/>
    </row>
    <row r="23" spans="2:13" ht="7.5" customHeight="1" x14ac:dyDescent="0.25">
      <c r="B23" s="6"/>
      <c r="C23" s="10"/>
      <c r="D23" s="10"/>
      <c r="E23" s="12"/>
      <c r="F23" s="12"/>
      <c r="G23" s="15"/>
      <c r="H23" s="15"/>
      <c r="I23" s="25"/>
      <c r="J23" s="69" t="str">
        <f>IF(COUNTIF(G12:G35,-1)=0,VLOOKUP(testmaths!AL58,testmaths!AL52:AM55,2,FALSE),"")</f>
        <v/>
      </c>
      <c r="K23" s="24"/>
      <c r="L23" s="11"/>
      <c r="M23" s="9"/>
    </row>
    <row r="24" spans="2:13" x14ac:dyDescent="0.25">
      <c r="B24" s="6"/>
      <c r="C24" s="10"/>
      <c r="D24" s="10"/>
      <c r="E24" s="12" t="s">
        <v>39</v>
      </c>
      <c r="F24" s="64"/>
      <c r="G24" s="15">
        <f t="shared" ref="G24" si="5">F24-1</f>
        <v>-1</v>
      </c>
      <c r="H24" s="15" t="s">
        <v>37</v>
      </c>
      <c r="I24" s="25"/>
      <c r="J24" s="69"/>
      <c r="K24" s="24"/>
      <c r="L24" s="11"/>
      <c r="M24" s="9"/>
    </row>
    <row r="25" spans="2:13" ht="7.5" customHeight="1" x14ac:dyDescent="0.25">
      <c r="B25" s="6"/>
      <c r="C25" s="10"/>
      <c r="D25" s="10"/>
      <c r="E25" s="12"/>
      <c r="F25" s="12"/>
      <c r="G25" s="15"/>
      <c r="H25" s="15"/>
      <c r="I25" s="25"/>
      <c r="J25" s="69"/>
      <c r="K25" s="24"/>
      <c r="L25" s="11"/>
      <c r="M25" s="9"/>
    </row>
    <row r="26" spans="2:13" x14ac:dyDescent="0.25">
      <c r="B26" s="6"/>
      <c r="C26" s="10"/>
      <c r="D26" s="10"/>
      <c r="E26" s="12" t="s">
        <v>28</v>
      </c>
      <c r="F26" s="64"/>
      <c r="G26" s="15">
        <f t="shared" ref="G26" si="6">F26-1</f>
        <v>-1</v>
      </c>
      <c r="H26" s="15" t="s">
        <v>37</v>
      </c>
      <c r="I26" s="25"/>
      <c r="J26" s="69"/>
      <c r="K26" s="24"/>
      <c r="L26" s="11"/>
      <c r="M26" s="9"/>
    </row>
    <row r="27" spans="2:13" ht="7.5" customHeight="1" x14ac:dyDescent="0.25">
      <c r="B27" s="6"/>
      <c r="C27" s="10"/>
      <c r="D27" s="10"/>
      <c r="E27" s="12"/>
      <c r="F27" s="12"/>
      <c r="G27" s="15"/>
      <c r="H27" s="15"/>
      <c r="I27" s="25"/>
      <c r="J27" s="69"/>
      <c r="K27" s="24"/>
      <c r="L27" s="11"/>
      <c r="M27" s="9"/>
    </row>
    <row r="28" spans="2:13" x14ac:dyDescent="0.25">
      <c r="B28" s="6"/>
      <c r="C28" s="10"/>
      <c r="D28" s="10"/>
      <c r="E28" s="12" t="s">
        <v>40</v>
      </c>
      <c r="F28" s="64"/>
      <c r="G28" s="15">
        <f t="shared" ref="G28" si="7">F28-1</f>
        <v>-1</v>
      </c>
      <c r="H28" s="15" t="s">
        <v>37</v>
      </c>
      <c r="I28" s="25"/>
      <c r="J28" s="69"/>
      <c r="K28" s="24"/>
      <c r="L28" s="11"/>
      <c r="M28" s="9"/>
    </row>
    <row r="29" spans="2:13" ht="7.5" customHeight="1" x14ac:dyDescent="0.25">
      <c r="B29" s="6"/>
      <c r="C29" s="10"/>
      <c r="D29" s="10"/>
      <c r="E29" s="12"/>
      <c r="F29" s="12"/>
      <c r="G29" s="15"/>
      <c r="H29" s="15"/>
      <c r="I29" s="25"/>
      <c r="J29" s="69"/>
      <c r="K29" s="24"/>
      <c r="L29" s="11"/>
      <c r="M29" s="9"/>
    </row>
    <row r="30" spans="2:13" x14ac:dyDescent="0.25">
      <c r="B30" s="6"/>
      <c r="C30" s="10"/>
      <c r="D30" s="10"/>
      <c r="E30" s="12" t="s">
        <v>29</v>
      </c>
      <c r="F30" s="64"/>
      <c r="G30" s="15">
        <f t="shared" ref="G30" si="8">F30-1</f>
        <v>-1</v>
      </c>
      <c r="H30" s="15" t="s">
        <v>37</v>
      </c>
      <c r="I30" s="25"/>
      <c r="J30" s="69"/>
      <c r="K30" s="24"/>
      <c r="L30" s="11"/>
      <c r="M30" s="9"/>
    </row>
    <row r="31" spans="2:13" ht="20.25" customHeight="1" x14ac:dyDescent="0.25">
      <c r="B31" s="6"/>
      <c r="C31" s="10"/>
      <c r="D31" s="10"/>
      <c r="E31" s="12"/>
      <c r="F31" s="12"/>
      <c r="G31" s="15"/>
      <c r="H31" s="12"/>
      <c r="I31" s="25"/>
      <c r="J31" s="26"/>
      <c r="K31" s="24"/>
      <c r="L31" s="11"/>
      <c r="M31" s="9"/>
    </row>
    <row r="32" spans="2:13" ht="57.75" x14ac:dyDescent="0.25">
      <c r="B32" s="6"/>
      <c r="C32" s="10"/>
      <c r="D32" s="10"/>
      <c r="E32" s="14" t="s">
        <v>30</v>
      </c>
      <c r="F32" s="12"/>
      <c r="G32" s="15"/>
      <c r="H32" s="12"/>
      <c r="I32" s="25"/>
      <c r="J32" s="70" t="str">
        <f>IF(AND(COUNTIF(G12:G35,-1)=0,MIN(F12,F14,F16,F18,F20,F22,F24,F26,F28,F30)&gt;5),"You might want to try those answers again, it's impossible to make a meaningful recommendation when EVERYTHING is a priority!",IF(COUNTIF(G12:G35,-1)=0,"These suggestions are based on simple answers to simple questions and give a good indication of what should be a reasonable cutting fluid choice. For more specific advice, we recommend that you call us to discuss the details of your requirements.",""))</f>
        <v/>
      </c>
      <c r="K32" s="24"/>
      <c r="L32" s="11"/>
      <c r="M32" s="9"/>
    </row>
    <row r="33" spans="2:13" ht="7.5" customHeight="1" x14ac:dyDescent="0.25">
      <c r="B33" s="6"/>
      <c r="C33" s="10"/>
      <c r="D33" s="10"/>
      <c r="E33" s="12"/>
      <c r="F33" s="12"/>
      <c r="G33" s="15"/>
      <c r="H33" s="12"/>
      <c r="I33" s="25"/>
      <c r="J33" s="70"/>
      <c r="K33" s="24"/>
      <c r="L33" s="11"/>
      <c r="M33" s="9"/>
    </row>
    <row r="34" spans="2:13" x14ac:dyDescent="0.25">
      <c r="B34" s="6"/>
      <c r="C34" s="10"/>
      <c r="D34" s="10"/>
      <c r="E34" s="12" t="s">
        <v>31</v>
      </c>
      <c r="F34" s="12"/>
      <c r="G34" s="15"/>
      <c r="H34" s="12"/>
      <c r="I34" s="25"/>
      <c r="J34" s="70"/>
      <c r="K34" s="24"/>
      <c r="L34" s="11"/>
      <c r="M34" s="9"/>
    </row>
    <row r="35" spans="2:13" x14ac:dyDescent="0.25">
      <c r="B35" s="6"/>
      <c r="C35" s="10"/>
      <c r="D35" s="10"/>
      <c r="E35" s="65"/>
      <c r="F35" s="65"/>
      <c r="G35" s="17">
        <f>IF(E35&lt;&gt;"",1,-1)</f>
        <v>-1</v>
      </c>
      <c r="H35" s="15" t="s">
        <v>37</v>
      </c>
      <c r="I35" s="24"/>
      <c r="J35" s="27"/>
      <c r="K35" s="24"/>
      <c r="L35" s="11"/>
      <c r="M35" s="9"/>
    </row>
    <row r="36" spans="2:13" x14ac:dyDescent="0.25">
      <c r="B36" s="6"/>
      <c r="C36" s="10"/>
      <c r="D36" s="10"/>
      <c r="E36" s="10"/>
      <c r="F36" s="10"/>
      <c r="G36" s="10"/>
      <c r="H36" s="10"/>
      <c r="I36" s="10"/>
      <c r="J36" s="10"/>
      <c r="K36" s="10"/>
      <c r="L36" s="10"/>
      <c r="M36" s="9"/>
    </row>
    <row r="37" spans="2:13" ht="15.75" thickBot="1" x14ac:dyDescent="0.3">
      <c r="B37" s="18"/>
      <c r="C37" s="19"/>
      <c r="D37" s="19"/>
      <c r="E37" s="19"/>
      <c r="F37" s="19"/>
      <c r="G37" s="19"/>
      <c r="H37" s="19"/>
      <c r="I37" s="19"/>
      <c r="J37" s="19"/>
      <c r="K37" s="19"/>
      <c r="L37" s="19"/>
      <c r="M37" s="20"/>
    </row>
  </sheetData>
  <sheetProtection algorithmName="SHA-512" hashValue="QBg6EtDEmhZheEPM0oM0xr7x6FC5Ys49VteQIkW5lz9eRUMXk5u4t9kJRhom7QkLmxdYwpQpBhaj1YZCrb/YRw==" saltValue="b82HiMtBKOv6UC/4xiQEyw==" spinCount="100000" sheet="1" objects="1" scenarios="1" selectLockedCells="1"/>
  <mergeCells count="8">
    <mergeCell ref="E35:F35"/>
    <mergeCell ref="E10:F10"/>
    <mergeCell ref="E9:F9"/>
    <mergeCell ref="C3:H3"/>
    <mergeCell ref="J23:J30"/>
    <mergeCell ref="J32:J34"/>
    <mergeCell ref="E4:J4"/>
    <mergeCell ref="J11:J18"/>
  </mergeCells>
  <conditionalFormatting sqref="J32:J34">
    <cfRule type="cellIs" dxfId="0" priority="1" operator="equal">
      <formula>"You might want to try those answers again, it's impossible to make a meaningful recommendation when EVERYTHING is a priority!"</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3750BD5-A843-4E05-903E-F0668D1977E2}">
          <x14:formula1>
            <xm:f>testmaths!$B$55:$B$59</xm:f>
          </x14:formula1>
          <xm:sqref>E35:F35</xm:sqref>
        </x14:dataValidation>
        <x14:dataValidation type="list" allowBlank="1" showInputMessage="1" showErrorMessage="1" xr:uid="{C752EFB0-82B4-4393-BA1B-DF393D3FCA46}">
          <x14:formula1>
            <xm:f>testmaths!$AA$1:$AA$10</xm:f>
          </x14:formula1>
          <xm:sqref>F12 F16 F30 F28 F26 F24 F22 F20 F18 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88D0D-0331-4673-876D-E190EA413899}">
  <sheetPr codeName="Sheet2"/>
  <dimension ref="A1:AM59"/>
  <sheetViews>
    <sheetView zoomScale="55" zoomScaleNormal="55" workbookViewId="0">
      <selection activeCell="AM53" sqref="AM53"/>
    </sheetView>
  </sheetViews>
  <sheetFormatPr defaultRowHeight="15" x14ac:dyDescent="0.25"/>
  <cols>
    <col min="1" max="1" width="11.140625" customWidth="1"/>
    <col min="2" max="46" width="11.7109375" customWidth="1"/>
    <col min="47" max="48" width="10.42578125" customWidth="1"/>
  </cols>
  <sheetData>
    <row r="1" spans="1:37" x14ac:dyDescent="0.25">
      <c r="A1" s="1"/>
      <c r="K1" t="s">
        <v>14</v>
      </c>
      <c r="L1" t="s">
        <v>16</v>
      </c>
      <c r="M1" t="s">
        <v>15</v>
      </c>
      <c r="O1" s="44" t="s">
        <v>10</v>
      </c>
      <c r="P1" s="45" t="s">
        <v>11</v>
      </c>
      <c r="Q1" s="46" t="s">
        <v>12</v>
      </c>
      <c r="R1" s="47" t="s">
        <v>13</v>
      </c>
      <c r="S1" s="48" t="s">
        <v>48</v>
      </c>
      <c r="AA1">
        <v>1</v>
      </c>
      <c r="AF1" s="58">
        <v>420</v>
      </c>
      <c r="AG1" s="58">
        <v>424</v>
      </c>
      <c r="AH1" s="58">
        <v>426</v>
      </c>
      <c r="AI1" s="58">
        <v>428</v>
      </c>
    </row>
    <row r="2" spans="1:37" ht="15.75" customHeight="1" x14ac:dyDescent="0.25">
      <c r="A2" s="1"/>
      <c r="B2" s="72" t="s">
        <v>0</v>
      </c>
      <c r="C2" s="72"/>
      <c r="D2" s="72"/>
      <c r="E2" s="72"/>
      <c r="F2" s="72"/>
      <c r="G2" s="72"/>
      <c r="H2" s="72"/>
      <c r="I2" s="72"/>
      <c r="N2">
        <v>1</v>
      </c>
      <c r="O2" s="49">
        <v>420</v>
      </c>
      <c r="P2" s="41">
        <v>424</v>
      </c>
      <c r="Q2" s="42">
        <v>420</v>
      </c>
      <c r="R2" s="43">
        <v>424</v>
      </c>
      <c r="S2" s="50">
        <v>424</v>
      </c>
      <c r="AA2">
        <v>2</v>
      </c>
    </row>
    <row r="3" spans="1:37" x14ac:dyDescent="0.25">
      <c r="A3" s="60">
        <v>0</v>
      </c>
      <c r="B3" s="60">
        <v>1</v>
      </c>
      <c r="C3" s="61">
        <v>2</v>
      </c>
      <c r="D3" s="61">
        <v>3</v>
      </c>
      <c r="E3" s="62">
        <v>4</v>
      </c>
      <c r="F3" s="62">
        <v>5</v>
      </c>
      <c r="G3" s="62">
        <v>6</v>
      </c>
      <c r="H3" s="63">
        <v>7</v>
      </c>
      <c r="I3" s="63">
        <v>8</v>
      </c>
      <c r="J3" s="63">
        <v>9</v>
      </c>
      <c r="K3" s="39">
        <f>selector!F12</f>
        <v>0</v>
      </c>
      <c r="L3" s="40" t="e">
        <f>VLOOKUP(K3,N2:S11,VLOOKUP($C$53,$B$55:$G$59,6,FALSE),FALSE)</f>
        <v>#N/A</v>
      </c>
      <c r="M3" s="40">
        <f>K3*(K3/2)</f>
        <v>0</v>
      </c>
      <c r="N3" s="59">
        <v>2</v>
      </c>
      <c r="O3" s="49">
        <v>420</v>
      </c>
      <c r="P3" s="41">
        <v>424</v>
      </c>
      <c r="Q3" s="42">
        <v>420</v>
      </c>
      <c r="R3" s="43">
        <v>424</v>
      </c>
      <c r="S3" s="50">
        <v>424</v>
      </c>
      <c r="AA3">
        <v>3</v>
      </c>
      <c r="AF3" t="e">
        <f>IF(L3=420,M3,3)</f>
        <v>#N/A</v>
      </c>
      <c r="AG3" t="e">
        <f>IF(L3=424,M3,2.5)</f>
        <v>#N/A</v>
      </c>
      <c r="AH3" t="e">
        <f>IF(L3=426,M3,0.5)</f>
        <v>#N/A</v>
      </c>
      <c r="AI3" t="e">
        <f>IF(L3=428,M3,0.5)</f>
        <v>#N/A</v>
      </c>
      <c r="AK3">
        <v>3</v>
      </c>
    </row>
    <row r="4" spans="1:37" x14ac:dyDescent="0.25">
      <c r="A4" s="1"/>
      <c r="B4" s="1"/>
      <c r="C4" s="1"/>
      <c r="D4" s="1"/>
      <c r="E4" s="1"/>
      <c r="F4" s="1"/>
      <c r="G4" s="1"/>
      <c r="H4" s="1"/>
      <c r="I4" s="1"/>
      <c r="J4" s="1"/>
      <c r="N4">
        <v>3</v>
      </c>
      <c r="O4" s="49">
        <v>420</v>
      </c>
      <c r="P4" s="41">
        <v>424</v>
      </c>
      <c r="Q4" s="42">
        <v>420</v>
      </c>
      <c r="R4" s="43">
        <v>424</v>
      </c>
      <c r="S4" s="50">
        <v>424</v>
      </c>
      <c r="AA4">
        <v>4</v>
      </c>
    </row>
    <row r="5" spans="1:37" ht="15.75" thickBot="1" x14ac:dyDescent="0.3">
      <c r="A5" s="1"/>
      <c r="B5" s="1"/>
      <c r="C5" s="1"/>
      <c r="D5" s="1"/>
      <c r="E5" s="1"/>
      <c r="F5" s="1"/>
      <c r="G5" s="1"/>
      <c r="H5" s="1"/>
      <c r="I5" s="1"/>
      <c r="J5" s="1"/>
      <c r="N5">
        <v>4</v>
      </c>
      <c r="O5" s="49">
        <v>420</v>
      </c>
      <c r="P5" s="41">
        <v>424</v>
      </c>
      <c r="Q5" s="42">
        <v>420</v>
      </c>
      <c r="R5" s="43">
        <v>424</v>
      </c>
      <c r="S5" s="50">
        <v>424</v>
      </c>
      <c r="AA5">
        <v>5</v>
      </c>
    </row>
    <row r="6" spans="1:37" x14ac:dyDescent="0.25">
      <c r="A6" s="1"/>
      <c r="B6" s="1"/>
      <c r="C6" s="1"/>
      <c r="D6" s="1"/>
      <c r="E6" s="1"/>
      <c r="F6" s="1"/>
      <c r="G6" s="1"/>
      <c r="H6" s="1"/>
      <c r="I6" s="1"/>
      <c r="J6" s="1"/>
      <c r="N6">
        <v>5</v>
      </c>
      <c r="O6" s="49">
        <v>420</v>
      </c>
      <c r="P6" s="41">
        <v>424</v>
      </c>
      <c r="Q6" s="42">
        <v>424</v>
      </c>
      <c r="R6" s="43">
        <v>424</v>
      </c>
      <c r="S6" s="50">
        <v>424</v>
      </c>
      <c r="U6" s="44" t="s">
        <v>10</v>
      </c>
      <c r="V6" s="45" t="s">
        <v>11</v>
      </c>
      <c r="W6" s="46" t="s">
        <v>12</v>
      </c>
      <c r="X6" s="47" t="s">
        <v>13</v>
      </c>
      <c r="Y6" s="48" t="s">
        <v>48</v>
      </c>
      <c r="AA6">
        <v>6</v>
      </c>
    </row>
    <row r="7" spans="1:37" ht="15.75" customHeight="1" x14ac:dyDescent="0.25">
      <c r="A7" s="1"/>
      <c r="B7" s="72" t="s">
        <v>1</v>
      </c>
      <c r="C7" s="72"/>
      <c r="D7" s="72"/>
      <c r="E7" s="72"/>
      <c r="F7" s="72"/>
      <c r="G7" s="72"/>
      <c r="H7" s="72"/>
      <c r="I7" s="72"/>
      <c r="N7">
        <v>6</v>
      </c>
      <c r="O7" s="49">
        <v>420</v>
      </c>
      <c r="P7" s="41">
        <v>424</v>
      </c>
      <c r="Q7" s="42">
        <v>424</v>
      </c>
      <c r="R7" s="43">
        <v>424</v>
      </c>
      <c r="S7" s="50">
        <v>424</v>
      </c>
      <c r="T7">
        <v>1</v>
      </c>
      <c r="U7" s="49">
        <v>420</v>
      </c>
      <c r="V7" s="41">
        <v>424</v>
      </c>
      <c r="W7" s="42">
        <v>420</v>
      </c>
      <c r="X7" s="43">
        <v>424</v>
      </c>
      <c r="Y7" s="50">
        <v>420</v>
      </c>
      <c r="AA7">
        <v>7</v>
      </c>
    </row>
    <row r="8" spans="1:37" x14ac:dyDescent="0.25">
      <c r="A8" s="60">
        <v>0</v>
      </c>
      <c r="B8" s="60">
        <v>1</v>
      </c>
      <c r="C8" s="61">
        <v>2</v>
      </c>
      <c r="D8" s="61">
        <v>3</v>
      </c>
      <c r="E8" s="62">
        <v>4</v>
      </c>
      <c r="F8" s="62">
        <v>5</v>
      </c>
      <c r="G8" s="62">
        <v>6</v>
      </c>
      <c r="H8" s="63">
        <v>7</v>
      </c>
      <c r="I8" s="63">
        <v>8</v>
      </c>
      <c r="J8" s="63">
        <v>9</v>
      </c>
      <c r="K8" s="39">
        <f>selector!F14</f>
        <v>0</v>
      </c>
      <c r="L8" s="40" t="e">
        <f>VLOOKUP(K8,T7:Y16,VLOOKUP($C$53,$B$55:$G$59,6,FALSE),FALSE)</f>
        <v>#N/A</v>
      </c>
      <c r="M8" s="40">
        <f>K8*K8</f>
        <v>0</v>
      </c>
      <c r="N8" s="40">
        <v>7</v>
      </c>
      <c r="O8" s="56">
        <v>424</v>
      </c>
      <c r="P8" s="36">
        <v>424</v>
      </c>
      <c r="Q8" s="37">
        <v>424</v>
      </c>
      <c r="R8" s="38">
        <v>424</v>
      </c>
      <c r="S8" s="57">
        <v>424</v>
      </c>
      <c r="T8" s="40">
        <v>2</v>
      </c>
      <c r="U8" s="49">
        <v>420</v>
      </c>
      <c r="V8" s="41">
        <v>424</v>
      </c>
      <c r="W8" s="42">
        <v>420</v>
      </c>
      <c r="X8" s="43">
        <v>424</v>
      </c>
      <c r="Y8" s="50">
        <v>420</v>
      </c>
      <c r="AA8">
        <v>8</v>
      </c>
      <c r="AF8" t="e">
        <f t="shared" ref="AF8" si="0">IF(L8=420,M8,2)</f>
        <v>#N/A</v>
      </c>
      <c r="AG8" t="e">
        <f t="shared" ref="AG8" si="1">IF(L8=424,M8,2)</f>
        <v>#N/A</v>
      </c>
      <c r="AH8" t="e">
        <f>IF(L8=426,M8,1)</f>
        <v>#N/A</v>
      </c>
      <c r="AI8" t="e">
        <f>IF(L8=428,M8,1.5)</f>
        <v>#N/A</v>
      </c>
      <c r="AK8">
        <v>3</v>
      </c>
    </row>
    <row r="9" spans="1:37" x14ac:dyDescent="0.25">
      <c r="A9" s="1"/>
      <c r="B9" s="1"/>
      <c r="C9" s="1"/>
      <c r="D9" s="1"/>
      <c r="E9" s="1"/>
      <c r="F9" s="1"/>
      <c r="G9" s="1"/>
      <c r="H9" s="1"/>
      <c r="I9" s="1"/>
      <c r="J9" s="1"/>
      <c r="N9">
        <v>8</v>
      </c>
      <c r="O9" s="49">
        <v>424</v>
      </c>
      <c r="P9" s="41">
        <v>424</v>
      </c>
      <c r="Q9" s="42">
        <v>424</v>
      </c>
      <c r="R9" s="43">
        <v>424</v>
      </c>
      <c r="S9" s="50">
        <v>424</v>
      </c>
      <c r="T9">
        <v>3</v>
      </c>
      <c r="U9" s="49">
        <v>420</v>
      </c>
      <c r="V9" s="41">
        <v>424</v>
      </c>
      <c r="W9" s="42">
        <v>420</v>
      </c>
      <c r="X9" s="43">
        <v>424</v>
      </c>
      <c r="Y9" s="50">
        <v>420</v>
      </c>
      <c r="AA9">
        <v>9</v>
      </c>
    </row>
    <row r="10" spans="1:37" ht="15.75" thickBot="1" x14ac:dyDescent="0.3">
      <c r="A10" s="1"/>
      <c r="B10" s="1"/>
      <c r="C10" s="1"/>
      <c r="D10" s="1"/>
      <c r="E10" s="1"/>
      <c r="F10" s="1"/>
      <c r="G10" s="1"/>
      <c r="H10" s="1"/>
      <c r="I10" s="1"/>
      <c r="J10" s="1"/>
      <c r="N10">
        <v>9</v>
      </c>
      <c r="O10" s="49">
        <v>424</v>
      </c>
      <c r="P10" s="41">
        <v>424</v>
      </c>
      <c r="Q10" s="42">
        <v>424</v>
      </c>
      <c r="R10" s="43">
        <v>424</v>
      </c>
      <c r="S10" s="50">
        <v>424</v>
      </c>
      <c r="T10">
        <v>4</v>
      </c>
      <c r="U10" s="49">
        <v>420</v>
      </c>
      <c r="V10" s="41">
        <v>424</v>
      </c>
      <c r="W10" s="42">
        <v>420</v>
      </c>
      <c r="X10" s="43">
        <v>424</v>
      </c>
      <c r="Y10" s="50">
        <v>420</v>
      </c>
      <c r="AA10">
        <v>10</v>
      </c>
    </row>
    <row r="11" spans="1:37" ht="15.75" thickBot="1" x14ac:dyDescent="0.3">
      <c r="A11" s="1"/>
      <c r="B11" s="1"/>
      <c r="C11" s="1"/>
      <c r="D11" s="1"/>
      <c r="E11" s="1"/>
      <c r="N11">
        <v>10</v>
      </c>
      <c r="O11" s="51">
        <v>424</v>
      </c>
      <c r="P11" s="52">
        <v>424</v>
      </c>
      <c r="Q11" s="53">
        <v>424</v>
      </c>
      <c r="R11" s="54">
        <v>424</v>
      </c>
      <c r="S11" s="55">
        <v>424</v>
      </c>
      <c r="T11">
        <v>5</v>
      </c>
      <c r="U11" s="49">
        <v>426</v>
      </c>
      <c r="V11" s="41">
        <v>424</v>
      </c>
      <c r="W11" s="42">
        <v>426</v>
      </c>
      <c r="X11" s="43">
        <v>424</v>
      </c>
      <c r="Y11" s="50">
        <v>426</v>
      </c>
      <c r="AA11" s="44" t="s">
        <v>10</v>
      </c>
      <c r="AB11" s="45" t="s">
        <v>11</v>
      </c>
      <c r="AC11" s="46" t="s">
        <v>12</v>
      </c>
      <c r="AD11" s="47" t="s">
        <v>13</v>
      </c>
      <c r="AE11" s="48" t="s">
        <v>48</v>
      </c>
    </row>
    <row r="12" spans="1:37" ht="15.75" customHeight="1" x14ac:dyDescent="0.25">
      <c r="A12" s="1"/>
      <c r="B12" s="72" t="s">
        <v>2</v>
      </c>
      <c r="C12" s="72"/>
      <c r="D12" s="72"/>
      <c r="E12" s="72"/>
      <c r="F12" s="72"/>
      <c r="G12" s="72"/>
      <c r="H12" s="72"/>
      <c r="I12" s="72"/>
      <c r="T12">
        <v>6</v>
      </c>
      <c r="U12" s="49">
        <v>426</v>
      </c>
      <c r="V12" s="41">
        <v>424</v>
      </c>
      <c r="W12" s="42">
        <v>426</v>
      </c>
      <c r="X12" s="43">
        <v>424</v>
      </c>
      <c r="Y12" s="50">
        <v>426</v>
      </c>
      <c r="Z12">
        <v>1</v>
      </c>
      <c r="AA12" s="49">
        <v>424</v>
      </c>
      <c r="AB12" s="41">
        <v>424</v>
      </c>
      <c r="AC12" s="42">
        <v>424</v>
      </c>
      <c r="AD12" s="43">
        <v>424</v>
      </c>
      <c r="AE12" s="50">
        <v>424</v>
      </c>
    </row>
    <row r="13" spans="1:37" x14ac:dyDescent="0.25">
      <c r="A13" s="60">
        <v>0</v>
      </c>
      <c r="B13" s="60">
        <v>1</v>
      </c>
      <c r="C13" s="61">
        <v>2</v>
      </c>
      <c r="D13" s="61">
        <v>3</v>
      </c>
      <c r="E13" s="62">
        <v>4</v>
      </c>
      <c r="F13" s="62">
        <v>5</v>
      </c>
      <c r="G13" s="62">
        <v>6</v>
      </c>
      <c r="H13" s="63">
        <v>7</v>
      </c>
      <c r="I13" s="63">
        <v>8</v>
      </c>
      <c r="J13" s="63">
        <v>9</v>
      </c>
      <c r="K13" s="39">
        <f>selector!F16</f>
        <v>0</v>
      </c>
      <c r="L13" s="40" t="e">
        <f>VLOOKUP(K13,Z12:AE21,VLOOKUP($C$53,$B$55:$G$59,6,FALSE),FALSE)</f>
        <v>#N/A</v>
      </c>
      <c r="M13" s="40">
        <f>K13*K13</f>
        <v>0</v>
      </c>
      <c r="N13" s="40"/>
      <c r="O13" s="40"/>
      <c r="P13" s="40"/>
      <c r="Q13" s="40"/>
      <c r="R13" s="40"/>
      <c r="S13" s="40"/>
      <c r="T13" s="40">
        <v>7</v>
      </c>
      <c r="U13" s="56">
        <v>426</v>
      </c>
      <c r="V13" s="36">
        <v>420</v>
      </c>
      <c r="W13" s="37">
        <v>426</v>
      </c>
      <c r="X13" s="38">
        <v>420</v>
      </c>
      <c r="Y13" s="57">
        <v>426</v>
      </c>
      <c r="Z13" s="40">
        <v>2</v>
      </c>
      <c r="AA13" s="49">
        <v>424</v>
      </c>
      <c r="AB13" s="41">
        <v>424</v>
      </c>
      <c r="AC13" s="42">
        <v>424</v>
      </c>
      <c r="AD13" s="43">
        <v>424</v>
      </c>
      <c r="AE13" s="50">
        <v>424</v>
      </c>
      <c r="AF13" t="e">
        <f t="shared" ref="AF13" si="2">IF(L13=420,M13,2)</f>
        <v>#N/A</v>
      </c>
      <c r="AG13" t="e">
        <f>IF(L13=424,M13,1.5)</f>
        <v>#N/A</v>
      </c>
      <c r="AH13" t="e">
        <f>IF(L13=426,M13,0.5)</f>
        <v>#N/A</v>
      </c>
      <c r="AI13" t="e">
        <f>IF(L13=428,M13,0.5)</f>
        <v>#N/A</v>
      </c>
      <c r="AK13">
        <v>3</v>
      </c>
    </row>
    <row r="14" spans="1:37" x14ac:dyDescent="0.25">
      <c r="A14" s="1"/>
      <c r="B14" s="1"/>
      <c r="C14" s="1"/>
      <c r="D14" s="1"/>
      <c r="E14" s="1"/>
      <c r="F14" s="1"/>
      <c r="G14" s="1"/>
      <c r="H14" s="1"/>
      <c r="I14" s="1"/>
      <c r="J14" s="1"/>
      <c r="T14">
        <v>8</v>
      </c>
      <c r="U14" s="49">
        <v>426</v>
      </c>
      <c r="V14" s="41">
        <v>420</v>
      </c>
      <c r="W14" s="42">
        <v>426</v>
      </c>
      <c r="X14" s="43">
        <v>420</v>
      </c>
      <c r="Y14" s="50">
        <v>426</v>
      </c>
      <c r="Z14">
        <v>3</v>
      </c>
      <c r="AA14" s="49">
        <v>424</v>
      </c>
      <c r="AB14" s="41">
        <v>424</v>
      </c>
      <c r="AC14" s="42">
        <v>424</v>
      </c>
      <c r="AD14" s="43">
        <v>424</v>
      </c>
      <c r="AE14" s="50">
        <v>424</v>
      </c>
    </row>
    <row r="15" spans="1:37" ht="15.75" thickBot="1" x14ac:dyDescent="0.3">
      <c r="A15" s="1"/>
      <c r="B15" s="1"/>
      <c r="C15" s="1"/>
      <c r="D15" s="1"/>
      <c r="E15" s="1"/>
      <c r="F15" s="1"/>
      <c r="G15" s="1"/>
      <c r="H15" s="1"/>
      <c r="I15" s="1"/>
      <c r="J15" s="1"/>
      <c r="T15">
        <v>9</v>
      </c>
      <c r="U15" s="49">
        <v>426</v>
      </c>
      <c r="V15" s="41">
        <v>420</v>
      </c>
      <c r="W15" s="42">
        <v>426</v>
      </c>
      <c r="X15" s="43">
        <v>420</v>
      </c>
      <c r="Y15" s="50">
        <v>426</v>
      </c>
      <c r="Z15">
        <v>4</v>
      </c>
      <c r="AA15" s="49">
        <v>424</v>
      </c>
      <c r="AB15" s="41">
        <v>424</v>
      </c>
      <c r="AC15" s="42">
        <v>424</v>
      </c>
      <c r="AD15" s="43">
        <v>424</v>
      </c>
      <c r="AE15" s="50">
        <v>424</v>
      </c>
    </row>
    <row r="16" spans="1:37" ht="15.75" thickBot="1" x14ac:dyDescent="0.3">
      <c r="A16" s="1"/>
      <c r="B16" s="1"/>
      <c r="C16" s="1"/>
      <c r="D16" s="1"/>
      <c r="E16" s="1"/>
      <c r="O16" s="44" t="s">
        <v>10</v>
      </c>
      <c r="P16" s="45" t="s">
        <v>11</v>
      </c>
      <c r="Q16" s="46" t="s">
        <v>12</v>
      </c>
      <c r="R16" s="47" t="s">
        <v>13</v>
      </c>
      <c r="S16" s="48" t="s">
        <v>48</v>
      </c>
      <c r="T16">
        <v>10</v>
      </c>
      <c r="U16" s="51">
        <v>426</v>
      </c>
      <c r="V16" s="52">
        <v>420</v>
      </c>
      <c r="W16" s="53">
        <v>426</v>
      </c>
      <c r="X16" s="54">
        <v>420</v>
      </c>
      <c r="Y16" s="55">
        <v>426</v>
      </c>
      <c r="Z16">
        <v>5</v>
      </c>
      <c r="AA16" s="49">
        <v>424</v>
      </c>
      <c r="AB16" s="41">
        <v>424</v>
      </c>
      <c r="AC16" s="42">
        <v>424</v>
      </c>
      <c r="AD16" s="43">
        <v>424</v>
      </c>
      <c r="AE16" s="50">
        <v>424</v>
      </c>
    </row>
    <row r="17" spans="1:37" x14ac:dyDescent="0.25">
      <c r="A17" s="1"/>
      <c r="B17" s="72" t="s">
        <v>3</v>
      </c>
      <c r="C17" s="72"/>
      <c r="D17" s="72"/>
      <c r="E17" s="72"/>
      <c r="F17" s="72"/>
      <c r="G17" s="72"/>
      <c r="H17" s="72"/>
      <c r="I17" s="72"/>
      <c r="N17">
        <v>1</v>
      </c>
      <c r="O17" s="49">
        <v>428</v>
      </c>
      <c r="P17" s="41">
        <v>428</v>
      </c>
      <c r="Q17" s="42">
        <v>428</v>
      </c>
      <c r="R17" s="43">
        <v>428</v>
      </c>
      <c r="S17" s="50">
        <v>428</v>
      </c>
      <c r="Z17">
        <v>6</v>
      </c>
      <c r="AA17" s="49">
        <v>420</v>
      </c>
      <c r="AB17" s="41">
        <v>424</v>
      </c>
      <c r="AC17" s="42">
        <v>420</v>
      </c>
      <c r="AD17" s="43">
        <v>424</v>
      </c>
      <c r="AE17" s="50">
        <v>420</v>
      </c>
    </row>
    <row r="18" spans="1:37" x14ac:dyDescent="0.25">
      <c r="A18" s="60">
        <v>0</v>
      </c>
      <c r="B18" s="60">
        <v>1</v>
      </c>
      <c r="C18" s="61">
        <v>2</v>
      </c>
      <c r="D18" s="61">
        <v>3</v>
      </c>
      <c r="E18" s="62">
        <v>4</v>
      </c>
      <c r="F18" s="62">
        <v>5</v>
      </c>
      <c r="G18" s="62">
        <v>6</v>
      </c>
      <c r="H18" s="63">
        <v>7</v>
      </c>
      <c r="I18" s="63">
        <v>8</v>
      </c>
      <c r="J18" s="63">
        <v>9</v>
      </c>
      <c r="K18" s="39">
        <f>selector!F18</f>
        <v>0</v>
      </c>
      <c r="L18" s="40" t="e">
        <f>VLOOKUP(K18,N17:S26,VLOOKUP($C$53,$B$55:$G$59,6,FALSE),FALSE)</f>
        <v>#N/A</v>
      </c>
      <c r="M18" s="40">
        <f>K18*K18</f>
        <v>0</v>
      </c>
      <c r="N18" s="40">
        <v>2</v>
      </c>
      <c r="O18" s="56">
        <v>428</v>
      </c>
      <c r="P18" s="36">
        <v>428</v>
      </c>
      <c r="Q18" s="37">
        <v>428</v>
      </c>
      <c r="R18" s="38">
        <v>428</v>
      </c>
      <c r="S18" s="57">
        <v>428</v>
      </c>
      <c r="Z18">
        <v>7</v>
      </c>
      <c r="AA18" s="49">
        <v>420</v>
      </c>
      <c r="AB18" s="41">
        <v>424</v>
      </c>
      <c r="AC18" s="42">
        <v>420</v>
      </c>
      <c r="AD18" s="43">
        <v>424</v>
      </c>
      <c r="AE18" s="50">
        <v>420</v>
      </c>
      <c r="AF18" t="e">
        <f t="shared" ref="AF18" si="3">IF(L18=420,M18,2)</f>
        <v>#N/A</v>
      </c>
      <c r="AG18" t="e">
        <f>IF(L18=424,M18,0.5)</f>
        <v>#N/A</v>
      </c>
      <c r="AH18" t="e">
        <f t="shared" ref="AH18" si="4">IF(L18=426,M18,2)</f>
        <v>#N/A</v>
      </c>
      <c r="AI18" t="e">
        <f>IF(L18=428,M18,3.5)</f>
        <v>#N/A</v>
      </c>
      <c r="AK18">
        <v>3</v>
      </c>
    </row>
    <row r="19" spans="1:37" x14ac:dyDescent="0.25">
      <c r="A19" s="1"/>
      <c r="B19" s="1"/>
      <c r="C19" s="1"/>
      <c r="D19" s="1"/>
      <c r="E19" s="1"/>
      <c r="F19" s="1"/>
      <c r="G19" s="1"/>
      <c r="H19" s="1"/>
      <c r="I19" s="1"/>
      <c r="J19" s="1"/>
      <c r="N19">
        <v>3</v>
      </c>
      <c r="O19" s="49">
        <v>428</v>
      </c>
      <c r="P19" s="41">
        <v>428</v>
      </c>
      <c r="Q19" s="42">
        <v>428</v>
      </c>
      <c r="R19" s="43">
        <v>428</v>
      </c>
      <c r="S19" s="50">
        <v>428</v>
      </c>
      <c r="Z19">
        <v>8</v>
      </c>
      <c r="AA19" s="49">
        <v>420</v>
      </c>
      <c r="AB19" s="41">
        <v>424</v>
      </c>
      <c r="AC19" s="42">
        <v>420</v>
      </c>
      <c r="AD19" s="43">
        <v>424</v>
      </c>
      <c r="AE19" s="50">
        <v>420</v>
      </c>
    </row>
    <row r="20" spans="1:37" ht="15.75" thickBot="1" x14ac:dyDescent="0.3">
      <c r="A20" s="1"/>
      <c r="B20" s="1"/>
      <c r="C20" s="1"/>
      <c r="D20" s="1"/>
      <c r="E20" s="1"/>
      <c r="F20" s="1"/>
      <c r="G20" s="1"/>
      <c r="H20" s="1"/>
      <c r="I20" s="1"/>
      <c r="J20" s="1"/>
      <c r="N20">
        <v>4</v>
      </c>
      <c r="O20" s="49">
        <v>428</v>
      </c>
      <c r="P20" s="41">
        <v>428</v>
      </c>
      <c r="Q20" s="42">
        <v>428</v>
      </c>
      <c r="R20" s="43">
        <v>428</v>
      </c>
      <c r="S20" s="50">
        <v>428</v>
      </c>
      <c r="Z20">
        <v>9</v>
      </c>
      <c r="AA20" s="49">
        <v>420</v>
      </c>
      <c r="AB20" s="41">
        <v>424</v>
      </c>
      <c r="AC20" s="42">
        <v>420</v>
      </c>
      <c r="AD20" s="43">
        <v>424</v>
      </c>
      <c r="AE20" s="50">
        <v>420</v>
      </c>
    </row>
    <row r="21" spans="1:37" ht="15.75" thickBot="1" x14ac:dyDescent="0.3">
      <c r="A21" s="1"/>
      <c r="B21" s="1"/>
      <c r="C21" s="1"/>
      <c r="D21" s="1"/>
      <c r="E21" s="1"/>
      <c r="N21">
        <v>5</v>
      </c>
      <c r="O21" s="49">
        <v>428</v>
      </c>
      <c r="P21" s="41">
        <v>428</v>
      </c>
      <c r="Q21" s="42">
        <v>428</v>
      </c>
      <c r="R21" s="43">
        <v>428</v>
      </c>
      <c r="S21" s="50">
        <v>428</v>
      </c>
      <c r="U21" s="44" t="s">
        <v>10</v>
      </c>
      <c r="V21" s="45" t="s">
        <v>11</v>
      </c>
      <c r="W21" s="46" t="s">
        <v>12</v>
      </c>
      <c r="X21" s="47" t="s">
        <v>13</v>
      </c>
      <c r="Y21" s="48" t="s">
        <v>48</v>
      </c>
      <c r="Z21">
        <v>10</v>
      </c>
      <c r="AA21" s="51">
        <v>420</v>
      </c>
      <c r="AB21" s="52">
        <v>424</v>
      </c>
      <c r="AC21" s="53">
        <v>420</v>
      </c>
      <c r="AD21" s="54">
        <v>424</v>
      </c>
      <c r="AE21" s="55">
        <v>420</v>
      </c>
    </row>
    <row r="22" spans="1:37" ht="15.75" customHeight="1" x14ac:dyDescent="0.25">
      <c r="A22" s="1"/>
      <c r="B22" s="72" t="s">
        <v>4</v>
      </c>
      <c r="C22" s="72"/>
      <c r="D22" s="72"/>
      <c r="E22" s="72"/>
      <c r="F22" s="72"/>
      <c r="G22" s="72"/>
      <c r="H22" s="72"/>
      <c r="I22" s="72"/>
      <c r="N22">
        <v>6</v>
      </c>
      <c r="O22" s="49">
        <v>428</v>
      </c>
      <c r="P22" s="41">
        <v>428</v>
      </c>
      <c r="Q22" s="42">
        <v>428</v>
      </c>
      <c r="R22" s="43">
        <v>428</v>
      </c>
      <c r="S22" s="50">
        <v>428</v>
      </c>
      <c r="T22">
        <v>1</v>
      </c>
      <c r="U22" s="49">
        <v>420</v>
      </c>
      <c r="V22" s="41">
        <v>426</v>
      </c>
      <c r="W22" s="42">
        <v>420</v>
      </c>
      <c r="X22" s="43">
        <v>426</v>
      </c>
      <c r="Y22" s="50">
        <v>420</v>
      </c>
    </row>
    <row r="23" spans="1:37" x14ac:dyDescent="0.25">
      <c r="A23" s="60">
        <v>0</v>
      </c>
      <c r="B23" s="60">
        <v>1</v>
      </c>
      <c r="C23" s="61">
        <v>2</v>
      </c>
      <c r="D23" s="61">
        <v>3</v>
      </c>
      <c r="E23" s="62">
        <v>4</v>
      </c>
      <c r="F23" s="62">
        <v>5</v>
      </c>
      <c r="G23" s="62">
        <v>6</v>
      </c>
      <c r="H23" s="63">
        <v>7</v>
      </c>
      <c r="I23" s="63">
        <v>8</v>
      </c>
      <c r="J23" s="63">
        <v>9</v>
      </c>
      <c r="K23" s="39">
        <f>selector!F20</f>
        <v>0</v>
      </c>
      <c r="L23" s="40" t="e">
        <f>VLOOKUP(K23,T22:Y31,VLOOKUP($C$53,$B$55:$G$59,6,FALSE),FALSE)</f>
        <v>#N/A</v>
      </c>
      <c r="M23" s="40">
        <f>K23*K23</f>
        <v>0</v>
      </c>
      <c r="N23" s="40">
        <v>7</v>
      </c>
      <c r="O23" s="56">
        <v>428</v>
      </c>
      <c r="P23" s="36">
        <v>428</v>
      </c>
      <c r="Q23" s="37">
        <v>428</v>
      </c>
      <c r="R23" s="38">
        <v>428</v>
      </c>
      <c r="S23" s="57">
        <v>428</v>
      </c>
      <c r="T23" s="40">
        <v>2</v>
      </c>
      <c r="U23" s="49">
        <v>420</v>
      </c>
      <c r="V23" s="41">
        <v>426</v>
      </c>
      <c r="W23" s="42">
        <v>420</v>
      </c>
      <c r="X23" s="43">
        <v>426</v>
      </c>
      <c r="Y23" s="50">
        <v>420</v>
      </c>
      <c r="AF23" t="e">
        <f>IF(L23=420,M23,1.5)</f>
        <v>#N/A</v>
      </c>
      <c r="AG23" t="e">
        <f>IF(L23=424,M23,0.5)</f>
        <v>#N/A</v>
      </c>
      <c r="AH23" t="e">
        <f>IF(L23=426,M23,2.5)</f>
        <v>#N/A</v>
      </c>
      <c r="AI23" t="e">
        <f>IF(L23=428,M23,1)</f>
        <v>#N/A</v>
      </c>
      <c r="AK23">
        <v>3</v>
      </c>
    </row>
    <row r="24" spans="1:37" x14ac:dyDescent="0.25">
      <c r="N24">
        <v>8</v>
      </c>
      <c r="O24" s="49">
        <v>428</v>
      </c>
      <c r="P24" s="41">
        <v>428</v>
      </c>
      <c r="Q24" s="42">
        <v>428</v>
      </c>
      <c r="R24" s="43">
        <v>428</v>
      </c>
      <c r="S24" s="50">
        <v>428</v>
      </c>
      <c r="T24">
        <v>3</v>
      </c>
      <c r="U24" s="49">
        <v>420</v>
      </c>
      <c r="V24" s="41">
        <v>426</v>
      </c>
      <c r="W24" s="42">
        <v>420</v>
      </c>
      <c r="X24" s="43">
        <v>426</v>
      </c>
      <c r="Y24" s="50">
        <v>420</v>
      </c>
    </row>
    <row r="25" spans="1:37" ht="15.75" thickBot="1" x14ac:dyDescent="0.3">
      <c r="A25" s="1"/>
      <c r="B25" s="1"/>
      <c r="C25" s="1"/>
      <c r="D25" s="1"/>
      <c r="E25" s="1"/>
      <c r="F25" s="1"/>
      <c r="G25" s="1"/>
      <c r="H25" s="1"/>
      <c r="I25" s="1"/>
      <c r="J25" s="1"/>
      <c r="N25">
        <v>9</v>
      </c>
      <c r="O25" s="49">
        <v>428</v>
      </c>
      <c r="P25" s="41">
        <v>428</v>
      </c>
      <c r="Q25" s="42">
        <v>428</v>
      </c>
      <c r="R25" s="43">
        <v>428</v>
      </c>
      <c r="S25" s="50">
        <v>428</v>
      </c>
      <c r="T25">
        <v>4</v>
      </c>
      <c r="U25" s="49">
        <v>420</v>
      </c>
      <c r="V25" s="41">
        <v>426</v>
      </c>
      <c r="W25" s="42">
        <v>420</v>
      </c>
      <c r="X25" s="43">
        <v>426</v>
      </c>
      <c r="Y25" s="50">
        <v>420</v>
      </c>
    </row>
    <row r="26" spans="1:37" ht="15.75" thickBot="1" x14ac:dyDescent="0.3">
      <c r="A26" s="1"/>
      <c r="B26" s="1"/>
      <c r="C26" s="1"/>
      <c r="D26" s="1"/>
      <c r="E26" s="1"/>
      <c r="N26">
        <v>10</v>
      </c>
      <c r="O26" s="51">
        <v>428</v>
      </c>
      <c r="P26" s="52">
        <v>428</v>
      </c>
      <c r="Q26" s="53">
        <v>428</v>
      </c>
      <c r="R26" s="54">
        <v>428</v>
      </c>
      <c r="S26" s="55">
        <v>428</v>
      </c>
      <c r="T26">
        <v>5</v>
      </c>
      <c r="U26" s="49">
        <v>426</v>
      </c>
      <c r="V26" s="41">
        <v>426</v>
      </c>
      <c r="W26" s="42">
        <v>426</v>
      </c>
      <c r="X26" s="43">
        <v>426</v>
      </c>
      <c r="Y26" s="50">
        <v>426</v>
      </c>
      <c r="AA26" s="44" t="s">
        <v>10</v>
      </c>
      <c r="AB26" s="45" t="s">
        <v>11</v>
      </c>
      <c r="AC26" s="46" t="s">
        <v>12</v>
      </c>
      <c r="AD26" s="47" t="s">
        <v>13</v>
      </c>
      <c r="AE26" s="48" t="s">
        <v>48</v>
      </c>
    </row>
    <row r="27" spans="1:37" ht="15.75" customHeight="1" x14ac:dyDescent="0.25">
      <c r="A27" s="1"/>
      <c r="B27" s="72" t="s">
        <v>5</v>
      </c>
      <c r="C27" s="72"/>
      <c r="D27" s="72"/>
      <c r="E27" s="72"/>
      <c r="F27" s="72"/>
      <c r="G27" s="72"/>
      <c r="H27" s="72"/>
      <c r="I27" s="72"/>
      <c r="T27">
        <v>6</v>
      </c>
      <c r="U27" s="49">
        <v>426</v>
      </c>
      <c r="V27" s="41">
        <v>426</v>
      </c>
      <c r="W27" s="42">
        <v>426</v>
      </c>
      <c r="X27" s="43">
        <v>426</v>
      </c>
      <c r="Y27" s="50">
        <v>426</v>
      </c>
      <c r="Z27">
        <v>1</v>
      </c>
      <c r="AA27" s="49">
        <v>420</v>
      </c>
      <c r="AB27" s="41">
        <v>424</v>
      </c>
      <c r="AC27" s="42">
        <v>420</v>
      </c>
      <c r="AD27" s="43">
        <v>424</v>
      </c>
      <c r="AE27" s="50">
        <v>424</v>
      </c>
    </row>
    <row r="28" spans="1:37" x14ac:dyDescent="0.25">
      <c r="A28" s="60">
        <v>0</v>
      </c>
      <c r="B28" s="60">
        <v>1</v>
      </c>
      <c r="C28" s="61">
        <v>2</v>
      </c>
      <c r="D28" s="61">
        <v>3</v>
      </c>
      <c r="E28" s="62">
        <v>4</v>
      </c>
      <c r="F28" s="62">
        <v>5</v>
      </c>
      <c r="G28" s="62">
        <v>6</v>
      </c>
      <c r="H28" s="63">
        <v>7</v>
      </c>
      <c r="I28" s="63">
        <v>8</v>
      </c>
      <c r="J28" s="63">
        <v>9</v>
      </c>
      <c r="K28" s="39">
        <f>selector!F22</f>
        <v>0</v>
      </c>
      <c r="L28" s="40" t="e">
        <f>VLOOKUP(K28,Z27:AE36,VLOOKUP($C$53,$B$55:$G$59,6,FALSE),FALSE)</f>
        <v>#N/A</v>
      </c>
      <c r="M28" s="40">
        <f>K28*K28</f>
        <v>0</v>
      </c>
      <c r="N28" s="40"/>
      <c r="O28" s="40"/>
      <c r="P28" s="40"/>
      <c r="Q28" s="40"/>
      <c r="R28" s="40"/>
      <c r="S28" s="40"/>
      <c r="T28" s="40">
        <v>7</v>
      </c>
      <c r="U28" s="56">
        <v>426</v>
      </c>
      <c r="V28" s="36">
        <v>426</v>
      </c>
      <c r="W28" s="37">
        <v>426</v>
      </c>
      <c r="X28" s="38">
        <v>426</v>
      </c>
      <c r="Y28" s="57">
        <v>426</v>
      </c>
      <c r="Z28" s="40">
        <v>2</v>
      </c>
      <c r="AA28" s="49">
        <v>420</v>
      </c>
      <c r="AB28" s="41">
        <v>424</v>
      </c>
      <c r="AC28" s="42">
        <v>420</v>
      </c>
      <c r="AD28" s="43">
        <v>424</v>
      </c>
      <c r="AE28" s="50">
        <v>424</v>
      </c>
      <c r="AF28" t="e">
        <f>IF(L28=420,M28,1.5)</f>
        <v>#N/A</v>
      </c>
      <c r="AG28" t="e">
        <f>IF(L28=424,M28,1)</f>
        <v>#N/A</v>
      </c>
      <c r="AH28" t="e">
        <f t="shared" ref="AH28" si="5">IF(L28=426,M28,2)</f>
        <v>#N/A</v>
      </c>
      <c r="AI28" t="e">
        <f>IF(L28=428,M28,1)</f>
        <v>#N/A</v>
      </c>
      <c r="AK28">
        <v>3</v>
      </c>
    </row>
    <row r="29" spans="1:37" x14ac:dyDescent="0.25">
      <c r="A29" s="1"/>
      <c r="B29" s="1"/>
      <c r="C29" s="1"/>
      <c r="D29" s="1"/>
      <c r="E29" s="1"/>
      <c r="F29" s="1"/>
      <c r="G29" s="1"/>
      <c r="H29" s="1"/>
      <c r="I29" s="1"/>
      <c r="J29" s="1"/>
      <c r="T29">
        <v>8</v>
      </c>
      <c r="U29" s="49">
        <v>426</v>
      </c>
      <c r="V29" s="41">
        <v>426</v>
      </c>
      <c r="W29" s="42">
        <v>426</v>
      </c>
      <c r="X29" s="43">
        <v>426</v>
      </c>
      <c r="Y29" s="50">
        <v>426</v>
      </c>
      <c r="Z29">
        <v>3</v>
      </c>
      <c r="AA29" s="49">
        <v>420</v>
      </c>
      <c r="AB29" s="41">
        <v>424</v>
      </c>
      <c r="AC29" s="42">
        <v>420</v>
      </c>
      <c r="AD29" s="43">
        <v>424</v>
      </c>
      <c r="AE29" s="50">
        <v>424</v>
      </c>
    </row>
    <row r="30" spans="1:37" ht="15.75" thickBot="1" x14ac:dyDescent="0.3">
      <c r="A30" s="1"/>
      <c r="B30" s="1"/>
      <c r="C30" s="1"/>
      <c r="D30" s="1"/>
      <c r="E30" s="1"/>
      <c r="F30" s="1"/>
      <c r="G30" s="1"/>
      <c r="H30" s="1"/>
      <c r="I30" s="1"/>
      <c r="J30" s="1"/>
      <c r="T30">
        <v>9</v>
      </c>
      <c r="U30" s="49">
        <v>426</v>
      </c>
      <c r="V30" s="41">
        <v>426</v>
      </c>
      <c r="W30" s="42">
        <v>426</v>
      </c>
      <c r="X30" s="43">
        <v>426</v>
      </c>
      <c r="Y30" s="50">
        <v>426</v>
      </c>
      <c r="Z30">
        <v>4</v>
      </c>
      <c r="AA30" s="49">
        <v>420</v>
      </c>
      <c r="AB30" s="41">
        <v>424</v>
      </c>
      <c r="AC30" s="42">
        <v>420</v>
      </c>
      <c r="AD30" s="43">
        <v>424</v>
      </c>
      <c r="AE30" s="50">
        <v>424</v>
      </c>
    </row>
    <row r="31" spans="1:37" ht="15.75" thickBot="1" x14ac:dyDescent="0.3">
      <c r="A31" s="1"/>
      <c r="B31" s="1"/>
      <c r="C31" s="1"/>
      <c r="D31" s="1"/>
      <c r="E31" s="1"/>
      <c r="O31" s="44" t="s">
        <v>10</v>
      </c>
      <c r="P31" s="45" t="s">
        <v>11</v>
      </c>
      <c r="Q31" s="46" t="s">
        <v>12</v>
      </c>
      <c r="R31" s="47" t="s">
        <v>13</v>
      </c>
      <c r="S31" s="48" t="s">
        <v>48</v>
      </c>
      <c r="T31">
        <v>10</v>
      </c>
      <c r="U31" s="51">
        <v>426</v>
      </c>
      <c r="V31" s="52">
        <v>426</v>
      </c>
      <c r="W31" s="53">
        <v>426</v>
      </c>
      <c r="X31" s="54">
        <v>426</v>
      </c>
      <c r="Y31" s="55">
        <v>426</v>
      </c>
      <c r="Z31">
        <v>5</v>
      </c>
      <c r="AA31" s="49">
        <v>426</v>
      </c>
      <c r="AB31" s="41">
        <v>424</v>
      </c>
      <c r="AC31" s="42">
        <v>426</v>
      </c>
      <c r="AD31" s="43">
        <v>424</v>
      </c>
      <c r="AE31" s="50">
        <v>424</v>
      </c>
    </row>
    <row r="32" spans="1:37" x14ac:dyDescent="0.25">
      <c r="A32" s="1"/>
      <c r="B32" s="72" t="s">
        <v>6</v>
      </c>
      <c r="C32" s="72"/>
      <c r="D32" s="72"/>
      <c r="E32" s="72"/>
      <c r="F32" s="72"/>
      <c r="G32" s="72"/>
      <c r="H32" s="72"/>
      <c r="I32" s="72"/>
      <c r="N32">
        <v>1</v>
      </c>
      <c r="O32" s="49">
        <v>426</v>
      </c>
      <c r="P32" s="41">
        <v>424</v>
      </c>
      <c r="Q32" s="42">
        <v>426</v>
      </c>
      <c r="R32" s="43">
        <v>424</v>
      </c>
      <c r="S32" s="50">
        <v>426</v>
      </c>
      <c r="Z32">
        <v>6</v>
      </c>
      <c r="AA32" s="49">
        <v>426</v>
      </c>
      <c r="AB32" s="41">
        <v>424</v>
      </c>
      <c r="AC32" s="42">
        <v>426</v>
      </c>
      <c r="AD32" s="43">
        <v>424</v>
      </c>
      <c r="AE32" s="50">
        <v>424</v>
      </c>
    </row>
    <row r="33" spans="1:37" x14ac:dyDescent="0.25">
      <c r="A33" s="60">
        <v>0</v>
      </c>
      <c r="B33" s="60">
        <v>1</v>
      </c>
      <c r="C33" s="61">
        <v>2</v>
      </c>
      <c r="D33" s="61">
        <v>3</v>
      </c>
      <c r="E33" s="62">
        <v>4</v>
      </c>
      <c r="F33" s="62">
        <v>5</v>
      </c>
      <c r="G33" s="62">
        <v>6</v>
      </c>
      <c r="H33" s="63">
        <v>7</v>
      </c>
      <c r="I33" s="63">
        <v>8</v>
      </c>
      <c r="J33" s="63">
        <v>9</v>
      </c>
      <c r="K33" s="39">
        <f>selector!F24</f>
        <v>0</v>
      </c>
      <c r="L33" s="40" t="e">
        <f>VLOOKUP(K33,N32:S41,VLOOKUP($C$53,$B$55:$G$59,6,FALSE),FALSE)</f>
        <v>#N/A</v>
      </c>
      <c r="M33" s="40">
        <f>K33*K33</f>
        <v>0</v>
      </c>
      <c r="N33" s="40">
        <v>2</v>
      </c>
      <c r="O33" s="56">
        <v>426</v>
      </c>
      <c r="P33" s="36">
        <v>424</v>
      </c>
      <c r="Q33" s="37">
        <v>426</v>
      </c>
      <c r="R33" s="38">
        <v>424</v>
      </c>
      <c r="S33" s="57">
        <v>426</v>
      </c>
      <c r="Z33">
        <v>7</v>
      </c>
      <c r="AA33" s="49">
        <v>426</v>
      </c>
      <c r="AB33" s="41">
        <v>424</v>
      </c>
      <c r="AC33" s="42">
        <v>426</v>
      </c>
      <c r="AD33" s="43">
        <v>424</v>
      </c>
      <c r="AE33" s="50">
        <v>424</v>
      </c>
      <c r="AF33" t="e">
        <f>IF(L33=420,M33,0.5)</f>
        <v>#N/A</v>
      </c>
      <c r="AG33" t="e">
        <f>IF(L33=424,M33,0.5)</f>
        <v>#N/A</v>
      </c>
      <c r="AH33" t="e">
        <f t="shared" ref="AH33" si="6">IF(L33=426,M33,2)</f>
        <v>#N/A</v>
      </c>
      <c r="AI33" t="e">
        <f t="shared" ref="AI33" si="7">IF(L33=428,M33,2)</f>
        <v>#N/A</v>
      </c>
      <c r="AK33">
        <v>3</v>
      </c>
    </row>
    <row r="34" spans="1:37" x14ac:dyDescent="0.25">
      <c r="A34" s="1"/>
      <c r="B34" s="1"/>
      <c r="C34" s="1"/>
      <c r="D34" s="1"/>
      <c r="E34" s="1"/>
      <c r="F34" s="1"/>
      <c r="G34" s="1"/>
      <c r="H34" s="1"/>
      <c r="I34" s="1"/>
      <c r="J34" s="1"/>
      <c r="N34">
        <v>3</v>
      </c>
      <c r="O34" s="49">
        <v>426</v>
      </c>
      <c r="P34" s="41">
        <v>424</v>
      </c>
      <c r="Q34" s="42">
        <v>426</v>
      </c>
      <c r="R34" s="43">
        <v>424</v>
      </c>
      <c r="S34" s="50">
        <v>426</v>
      </c>
      <c r="Z34">
        <v>8</v>
      </c>
      <c r="AA34" s="49">
        <v>426</v>
      </c>
      <c r="AB34" s="41">
        <v>424</v>
      </c>
      <c r="AC34" s="42">
        <v>426</v>
      </c>
      <c r="AD34" s="43">
        <v>424</v>
      </c>
      <c r="AE34" s="50">
        <v>424</v>
      </c>
    </row>
    <row r="35" spans="1:37" ht="15.75" thickBot="1" x14ac:dyDescent="0.3">
      <c r="A35" s="1"/>
      <c r="B35" s="1"/>
      <c r="C35" s="1"/>
      <c r="D35" s="1"/>
      <c r="E35" s="1"/>
      <c r="F35" s="1"/>
      <c r="G35" s="1"/>
      <c r="H35" s="1"/>
      <c r="I35" s="1"/>
      <c r="J35" s="1"/>
      <c r="N35">
        <v>4</v>
      </c>
      <c r="O35" s="49">
        <v>426</v>
      </c>
      <c r="P35" s="41">
        <v>424</v>
      </c>
      <c r="Q35" s="42">
        <v>426</v>
      </c>
      <c r="R35" s="43">
        <v>424</v>
      </c>
      <c r="S35" s="50">
        <v>426</v>
      </c>
      <c r="Z35">
        <v>9</v>
      </c>
      <c r="AA35" s="49">
        <v>426</v>
      </c>
      <c r="AB35" s="41">
        <v>424</v>
      </c>
      <c r="AC35" s="42">
        <v>426</v>
      </c>
      <c r="AD35" s="43">
        <v>424</v>
      </c>
      <c r="AE35" s="50">
        <v>424</v>
      </c>
    </row>
    <row r="36" spans="1:37" ht="15.75" thickBot="1" x14ac:dyDescent="0.3">
      <c r="A36" s="1"/>
      <c r="B36" s="1"/>
      <c r="C36" s="1"/>
      <c r="D36" s="1"/>
      <c r="E36" s="1"/>
      <c r="N36">
        <v>5</v>
      </c>
      <c r="O36" s="49">
        <v>426</v>
      </c>
      <c r="P36" s="41">
        <v>424</v>
      </c>
      <c r="Q36" s="42">
        <v>426</v>
      </c>
      <c r="R36" s="43">
        <v>424</v>
      </c>
      <c r="S36" s="50">
        <v>426</v>
      </c>
      <c r="U36" s="44" t="s">
        <v>10</v>
      </c>
      <c r="V36" s="45" t="s">
        <v>11</v>
      </c>
      <c r="W36" s="46" t="s">
        <v>12</v>
      </c>
      <c r="X36" s="47" t="s">
        <v>13</v>
      </c>
      <c r="Y36" s="48" t="s">
        <v>48</v>
      </c>
      <c r="Z36">
        <v>10</v>
      </c>
      <c r="AA36" s="51">
        <v>426</v>
      </c>
      <c r="AB36" s="52">
        <v>424</v>
      </c>
      <c r="AC36" s="53">
        <v>426</v>
      </c>
      <c r="AD36" s="54">
        <v>424</v>
      </c>
      <c r="AE36" s="55">
        <v>424</v>
      </c>
    </row>
    <row r="37" spans="1:37" ht="15.75" customHeight="1" x14ac:dyDescent="0.25">
      <c r="A37" s="1"/>
      <c r="B37" s="72" t="s">
        <v>7</v>
      </c>
      <c r="C37" s="72"/>
      <c r="D37" s="72"/>
      <c r="E37" s="72"/>
      <c r="F37" s="72"/>
      <c r="G37" s="72"/>
      <c r="H37" s="72"/>
      <c r="I37" s="72"/>
      <c r="N37">
        <v>6</v>
      </c>
      <c r="O37" s="49">
        <v>426</v>
      </c>
      <c r="P37" s="41">
        <v>426</v>
      </c>
      <c r="Q37" s="42">
        <v>426</v>
      </c>
      <c r="R37" s="43">
        <v>426</v>
      </c>
      <c r="S37" s="50">
        <v>426</v>
      </c>
      <c r="T37">
        <v>1</v>
      </c>
      <c r="U37" s="49">
        <v>428</v>
      </c>
      <c r="V37" s="41">
        <v>428</v>
      </c>
      <c r="W37" s="42">
        <v>428</v>
      </c>
      <c r="X37" s="43">
        <v>428</v>
      </c>
      <c r="Y37" s="50">
        <v>428</v>
      </c>
    </row>
    <row r="38" spans="1:37" x14ac:dyDescent="0.25">
      <c r="A38" s="60">
        <v>0</v>
      </c>
      <c r="B38" s="60">
        <v>1</v>
      </c>
      <c r="C38" s="61">
        <v>2</v>
      </c>
      <c r="D38" s="61">
        <v>3</v>
      </c>
      <c r="E38" s="62">
        <v>4</v>
      </c>
      <c r="F38" s="62">
        <v>5</v>
      </c>
      <c r="G38" s="62">
        <v>6</v>
      </c>
      <c r="H38" s="63">
        <v>7</v>
      </c>
      <c r="I38" s="63">
        <v>8</v>
      </c>
      <c r="J38" s="63">
        <v>9</v>
      </c>
      <c r="K38" s="39">
        <f>selector!F26</f>
        <v>0</v>
      </c>
      <c r="L38" s="40" t="e">
        <f>VLOOKUP(K38,T37:Y46,VLOOKUP($C$53,$B$55:$G$59,6,FALSE),FALSE)</f>
        <v>#N/A</v>
      </c>
      <c r="M38" s="40">
        <f>K38*K38</f>
        <v>0</v>
      </c>
      <c r="N38" s="40">
        <v>7</v>
      </c>
      <c r="O38" s="56">
        <v>426</v>
      </c>
      <c r="P38" s="36">
        <v>426</v>
      </c>
      <c r="Q38" s="37">
        <v>426</v>
      </c>
      <c r="R38" s="38">
        <v>426</v>
      </c>
      <c r="S38" s="57">
        <v>426</v>
      </c>
      <c r="T38" s="40">
        <v>2</v>
      </c>
      <c r="U38" s="49">
        <v>428</v>
      </c>
      <c r="V38" s="41">
        <v>428</v>
      </c>
      <c r="W38" s="42">
        <v>428</v>
      </c>
      <c r="X38" s="43">
        <v>428</v>
      </c>
      <c r="Y38" s="50">
        <v>428</v>
      </c>
      <c r="AF38" t="e">
        <f>IF(L38=420,M38,1)</f>
        <v>#N/A</v>
      </c>
      <c r="AG38" t="e">
        <f>IF(L38=424,M38,0.25)</f>
        <v>#N/A</v>
      </c>
      <c r="AH38" t="e">
        <f>IF(L38=426,M38,1.5)</f>
        <v>#N/A</v>
      </c>
      <c r="AI38" t="e">
        <f>IF(L38=428,M38,2)</f>
        <v>#N/A</v>
      </c>
      <c r="AK38">
        <v>3</v>
      </c>
    </row>
    <row r="39" spans="1:37" x14ac:dyDescent="0.25">
      <c r="A39" s="1"/>
      <c r="B39" s="1"/>
      <c r="C39" s="1"/>
      <c r="D39" s="1"/>
      <c r="E39" s="1"/>
      <c r="F39" s="1"/>
      <c r="G39" s="1"/>
      <c r="H39" s="1"/>
      <c r="I39" s="1"/>
      <c r="J39" s="1"/>
      <c r="N39">
        <v>8</v>
      </c>
      <c r="O39" s="49">
        <v>426</v>
      </c>
      <c r="P39" s="41">
        <v>426</v>
      </c>
      <c r="Q39" s="42">
        <v>426</v>
      </c>
      <c r="R39" s="43">
        <v>426</v>
      </c>
      <c r="S39" s="50">
        <v>426</v>
      </c>
      <c r="T39">
        <v>3</v>
      </c>
      <c r="U39" s="49">
        <v>428</v>
      </c>
      <c r="V39" s="41">
        <v>428</v>
      </c>
      <c r="W39" s="42">
        <v>428</v>
      </c>
      <c r="X39" s="43">
        <v>428</v>
      </c>
      <c r="Y39" s="50">
        <v>428</v>
      </c>
    </row>
    <row r="40" spans="1:37" ht="15.75" thickBot="1" x14ac:dyDescent="0.3">
      <c r="A40" s="1"/>
      <c r="B40" s="1"/>
      <c r="C40" s="1"/>
      <c r="D40" s="1"/>
      <c r="E40" s="1"/>
      <c r="F40" s="1"/>
      <c r="G40" s="1"/>
      <c r="H40" s="1"/>
      <c r="I40" s="1"/>
      <c r="J40" s="1"/>
      <c r="N40">
        <v>9</v>
      </c>
      <c r="O40" s="49">
        <v>426</v>
      </c>
      <c r="P40" s="41">
        <v>426</v>
      </c>
      <c r="Q40" s="42">
        <v>426</v>
      </c>
      <c r="R40" s="43">
        <v>426</v>
      </c>
      <c r="S40" s="50">
        <v>426</v>
      </c>
      <c r="T40">
        <v>4</v>
      </c>
      <c r="U40" s="49">
        <v>428</v>
      </c>
      <c r="V40" s="41">
        <v>428</v>
      </c>
      <c r="W40" s="42">
        <v>428</v>
      </c>
      <c r="X40" s="43">
        <v>428</v>
      </c>
      <c r="Y40" s="50">
        <v>428</v>
      </c>
    </row>
    <row r="41" spans="1:37" ht="15.75" thickBot="1" x14ac:dyDescent="0.3">
      <c r="A41" s="1"/>
      <c r="B41" s="1"/>
      <c r="C41" s="1"/>
      <c r="D41" s="1"/>
      <c r="E41" s="1"/>
      <c r="N41">
        <v>10</v>
      </c>
      <c r="O41" s="51">
        <v>428</v>
      </c>
      <c r="P41" s="52">
        <v>428</v>
      </c>
      <c r="Q41" s="53">
        <v>428</v>
      </c>
      <c r="R41" s="54">
        <v>428</v>
      </c>
      <c r="S41" s="55">
        <v>428</v>
      </c>
      <c r="T41">
        <v>5</v>
      </c>
      <c r="U41" s="49">
        <v>428</v>
      </c>
      <c r="V41" s="41">
        <v>428</v>
      </c>
      <c r="W41" s="42">
        <v>428</v>
      </c>
      <c r="X41" s="43">
        <v>428</v>
      </c>
      <c r="Y41" s="50">
        <v>428</v>
      </c>
      <c r="AA41" s="44" t="s">
        <v>10</v>
      </c>
      <c r="AB41" s="45" t="s">
        <v>11</v>
      </c>
      <c r="AC41" s="46" t="s">
        <v>12</v>
      </c>
      <c r="AD41" s="47" t="s">
        <v>13</v>
      </c>
      <c r="AE41" s="48" t="s">
        <v>48</v>
      </c>
    </row>
    <row r="42" spans="1:37" ht="15.75" customHeight="1" x14ac:dyDescent="0.25">
      <c r="A42" s="1"/>
      <c r="B42" s="72" t="s">
        <v>8</v>
      </c>
      <c r="C42" s="72"/>
      <c r="D42" s="72"/>
      <c r="E42" s="72"/>
      <c r="F42" s="72"/>
      <c r="G42" s="72"/>
      <c r="H42" s="72"/>
      <c r="I42" s="72"/>
      <c r="T42">
        <v>6</v>
      </c>
      <c r="U42" s="49">
        <v>428</v>
      </c>
      <c r="V42" s="41">
        <v>428</v>
      </c>
      <c r="W42" s="42">
        <v>428</v>
      </c>
      <c r="X42" s="43">
        <v>428</v>
      </c>
      <c r="Y42" s="50">
        <v>428</v>
      </c>
      <c r="Z42">
        <v>1</v>
      </c>
      <c r="AA42" s="49">
        <v>420</v>
      </c>
      <c r="AB42" s="41">
        <v>424</v>
      </c>
      <c r="AC42" s="42">
        <v>420</v>
      </c>
      <c r="AD42" s="43">
        <v>424</v>
      </c>
      <c r="AE42" s="50">
        <v>420</v>
      </c>
    </row>
    <row r="43" spans="1:37" x14ac:dyDescent="0.25">
      <c r="A43" s="60">
        <v>0</v>
      </c>
      <c r="B43" s="60">
        <v>1</v>
      </c>
      <c r="C43" s="61">
        <v>2</v>
      </c>
      <c r="D43" s="61">
        <v>3</v>
      </c>
      <c r="E43" s="62">
        <v>4</v>
      </c>
      <c r="F43" s="62">
        <v>5</v>
      </c>
      <c r="G43" s="62">
        <v>6</v>
      </c>
      <c r="H43" s="63">
        <v>7</v>
      </c>
      <c r="I43" s="63">
        <v>8</v>
      </c>
      <c r="J43" s="63">
        <v>9</v>
      </c>
      <c r="K43" s="39">
        <f>selector!F28</f>
        <v>0</v>
      </c>
      <c r="L43" s="40" t="e">
        <f>VLOOKUP(K43,Z42:AE51,VLOOKUP($C$53,$B$55:$G$59,6,FALSE),FALSE)</f>
        <v>#N/A</v>
      </c>
      <c r="M43" s="40">
        <f>K43*K43</f>
        <v>0</v>
      </c>
      <c r="N43" s="40"/>
      <c r="O43" s="40"/>
      <c r="P43" s="40"/>
      <c r="Q43" s="40"/>
      <c r="R43" s="40"/>
      <c r="S43" s="40"/>
      <c r="T43" s="40">
        <v>7</v>
      </c>
      <c r="U43" s="56">
        <v>428</v>
      </c>
      <c r="V43" s="36">
        <v>428</v>
      </c>
      <c r="W43" s="37">
        <v>428</v>
      </c>
      <c r="X43" s="38">
        <v>428</v>
      </c>
      <c r="Y43" s="57">
        <v>428</v>
      </c>
      <c r="Z43" s="40">
        <v>2</v>
      </c>
      <c r="AA43" s="49">
        <v>420</v>
      </c>
      <c r="AB43" s="41">
        <v>424</v>
      </c>
      <c r="AC43" s="42">
        <v>420</v>
      </c>
      <c r="AD43" s="43">
        <v>424</v>
      </c>
      <c r="AE43" s="50">
        <v>420</v>
      </c>
      <c r="AF43" t="e">
        <f>IF(L43=420,M43,1.5)</f>
        <v>#N/A</v>
      </c>
      <c r="AG43" t="e">
        <f>IF(L43=424,M43,0.25)</f>
        <v>#N/A</v>
      </c>
      <c r="AH43" t="e">
        <f>IF(L43=426,M43,1.2)</f>
        <v>#N/A</v>
      </c>
      <c r="AI43" t="e">
        <f>IF(L43=428,M43,0.25)</f>
        <v>#N/A</v>
      </c>
      <c r="AK43">
        <v>3</v>
      </c>
    </row>
    <row r="44" spans="1:37" x14ac:dyDescent="0.25">
      <c r="A44" s="1"/>
      <c r="B44" s="1"/>
      <c r="C44" s="1"/>
      <c r="D44" s="1"/>
      <c r="E44" s="1"/>
      <c r="F44" s="1"/>
      <c r="G44" s="1"/>
      <c r="H44" s="1"/>
      <c r="I44" s="1"/>
      <c r="J44" s="1"/>
      <c r="T44">
        <v>8</v>
      </c>
      <c r="U44" s="49">
        <v>428</v>
      </c>
      <c r="V44" s="41">
        <v>428</v>
      </c>
      <c r="W44" s="42">
        <v>428</v>
      </c>
      <c r="X44" s="43">
        <v>428</v>
      </c>
      <c r="Y44" s="50">
        <v>428</v>
      </c>
      <c r="Z44">
        <v>3</v>
      </c>
      <c r="AA44" s="49">
        <v>420</v>
      </c>
      <c r="AB44" s="41">
        <v>424</v>
      </c>
      <c r="AC44" s="42">
        <v>420</v>
      </c>
      <c r="AD44" s="43">
        <v>424</v>
      </c>
      <c r="AE44" s="50">
        <v>420</v>
      </c>
    </row>
    <row r="45" spans="1:37" ht="15.75" thickBot="1" x14ac:dyDescent="0.3">
      <c r="A45" s="1"/>
      <c r="B45" s="1"/>
      <c r="C45" s="1"/>
      <c r="D45" s="1"/>
      <c r="E45" s="1"/>
      <c r="F45" s="1"/>
      <c r="G45" s="1"/>
      <c r="H45" s="1"/>
      <c r="I45" s="1"/>
      <c r="J45" s="1"/>
      <c r="T45">
        <v>9</v>
      </c>
      <c r="U45" s="49">
        <v>428</v>
      </c>
      <c r="V45" s="41">
        <v>428</v>
      </c>
      <c r="W45" s="42">
        <v>428</v>
      </c>
      <c r="X45" s="43">
        <v>428</v>
      </c>
      <c r="Y45" s="50">
        <v>428</v>
      </c>
      <c r="Z45">
        <v>4</v>
      </c>
      <c r="AA45" s="49">
        <v>420</v>
      </c>
      <c r="AB45" s="41">
        <v>424</v>
      </c>
      <c r="AC45" s="42">
        <v>420</v>
      </c>
      <c r="AD45" s="43">
        <v>424</v>
      </c>
      <c r="AE45" s="50">
        <v>420</v>
      </c>
    </row>
    <row r="46" spans="1:37" ht="15.75" thickBot="1" x14ac:dyDescent="0.3">
      <c r="A46" s="1"/>
      <c r="B46" s="1"/>
      <c r="C46" s="1"/>
      <c r="D46" s="1"/>
      <c r="E46" s="1"/>
      <c r="O46" s="44" t="s">
        <v>10</v>
      </c>
      <c r="P46" s="45" t="s">
        <v>11</v>
      </c>
      <c r="Q46" s="46" t="s">
        <v>12</v>
      </c>
      <c r="R46" s="47" t="s">
        <v>13</v>
      </c>
      <c r="S46" s="48" t="s">
        <v>48</v>
      </c>
      <c r="T46">
        <v>10</v>
      </c>
      <c r="U46" s="51">
        <v>428</v>
      </c>
      <c r="V46" s="52">
        <v>428</v>
      </c>
      <c r="W46" s="53">
        <v>428</v>
      </c>
      <c r="X46" s="54">
        <v>428</v>
      </c>
      <c r="Y46" s="55">
        <v>428</v>
      </c>
      <c r="Z46">
        <v>5</v>
      </c>
      <c r="AA46" s="49">
        <v>420</v>
      </c>
      <c r="AB46" s="41">
        <v>424</v>
      </c>
      <c r="AC46" s="42">
        <v>420</v>
      </c>
      <c r="AD46" s="43">
        <v>424</v>
      </c>
      <c r="AE46" s="50">
        <v>420</v>
      </c>
    </row>
    <row r="47" spans="1:37" x14ac:dyDescent="0.25">
      <c r="A47" s="1"/>
      <c r="B47" s="72" t="s">
        <v>9</v>
      </c>
      <c r="C47" s="72"/>
      <c r="D47" s="72"/>
      <c r="E47" s="72"/>
      <c r="F47" s="72"/>
      <c r="G47" s="72"/>
      <c r="H47" s="72"/>
      <c r="I47" s="72"/>
      <c r="N47">
        <v>1</v>
      </c>
      <c r="O47" s="49">
        <v>420</v>
      </c>
      <c r="P47" s="41">
        <v>424</v>
      </c>
      <c r="Q47" s="42">
        <v>420</v>
      </c>
      <c r="R47" s="43">
        <v>424</v>
      </c>
      <c r="S47" s="50">
        <v>420</v>
      </c>
      <c r="Z47">
        <v>6</v>
      </c>
      <c r="AA47" s="49">
        <v>420</v>
      </c>
      <c r="AB47" s="41">
        <v>424</v>
      </c>
      <c r="AC47" s="42">
        <v>420</v>
      </c>
      <c r="AD47" s="43">
        <v>424</v>
      </c>
      <c r="AE47" s="50">
        <v>420</v>
      </c>
    </row>
    <row r="48" spans="1:37" x14ac:dyDescent="0.25">
      <c r="A48" s="60">
        <v>0</v>
      </c>
      <c r="B48" s="60">
        <v>1</v>
      </c>
      <c r="C48" s="61">
        <v>2</v>
      </c>
      <c r="D48" s="61">
        <v>3</v>
      </c>
      <c r="E48" s="62">
        <v>4</v>
      </c>
      <c r="F48" s="62">
        <v>5</v>
      </c>
      <c r="G48" s="62">
        <v>6</v>
      </c>
      <c r="H48" s="63">
        <v>7</v>
      </c>
      <c r="I48" s="63">
        <v>8</v>
      </c>
      <c r="J48" s="63">
        <v>9</v>
      </c>
      <c r="K48" s="39">
        <f>selector!F30</f>
        <v>0</v>
      </c>
      <c r="L48" s="40" t="e">
        <f>VLOOKUP(K48,N47:S56,VLOOKUP($C$53,$B$55:$G$59,6,FALSE),FALSE)</f>
        <v>#N/A</v>
      </c>
      <c r="M48" s="40">
        <f>K48*K48</f>
        <v>0</v>
      </c>
      <c r="N48" s="40">
        <v>2</v>
      </c>
      <c r="O48" s="49">
        <v>420</v>
      </c>
      <c r="P48" s="41">
        <v>424</v>
      </c>
      <c r="Q48" s="42">
        <v>420</v>
      </c>
      <c r="R48" s="43">
        <v>424</v>
      </c>
      <c r="S48" s="50">
        <v>420</v>
      </c>
      <c r="Z48">
        <v>7</v>
      </c>
      <c r="AA48" s="49">
        <v>420</v>
      </c>
      <c r="AB48" s="41">
        <v>426</v>
      </c>
      <c r="AC48" s="42">
        <v>420</v>
      </c>
      <c r="AD48" s="43">
        <v>426</v>
      </c>
      <c r="AE48" s="50">
        <v>426</v>
      </c>
      <c r="AF48" t="e">
        <f>IF(L48=420,M48,1.5)</f>
        <v>#N/A</v>
      </c>
      <c r="AG48" t="e">
        <f>IF(L48=424,M48,0.25)</f>
        <v>#N/A</v>
      </c>
      <c r="AH48" t="e">
        <f t="shared" ref="AH48" si="8">IF(L48=426,M48,2)</f>
        <v>#N/A</v>
      </c>
      <c r="AI48" t="e">
        <f>IF(L48=428,M48,0.25)</f>
        <v>#N/A</v>
      </c>
      <c r="AK48">
        <v>3</v>
      </c>
    </row>
    <row r="49" spans="1:39" x14ac:dyDescent="0.25">
      <c r="B49" s="1"/>
      <c r="C49" s="1"/>
      <c r="D49" s="1"/>
      <c r="E49" s="1"/>
      <c r="N49">
        <v>3</v>
      </c>
      <c r="O49" s="49">
        <v>420</v>
      </c>
      <c r="P49" s="41">
        <v>424</v>
      </c>
      <c r="Q49" s="42">
        <v>420</v>
      </c>
      <c r="R49" s="43">
        <v>424</v>
      </c>
      <c r="S49" s="50">
        <v>420</v>
      </c>
      <c r="Z49">
        <v>8</v>
      </c>
      <c r="AA49" s="49">
        <v>420</v>
      </c>
      <c r="AB49" s="41">
        <v>426</v>
      </c>
      <c r="AC49" s="42">
        <v>420</v>
      </c>
      <c r="AD49" s="43">
        <v>426</v>
      </c>
      <c r="AE49" s="50">
        <v>426</v>
      </c>
    </row>
    <row r="50" spans="1:39" x14ac:dyDescent="0.25">
      <c r="N50">
        <v>4</v>
      </c>
      <c r="O50" s="49">
        <v>420</v>
      </c>
      <c r="P50" s="41">
        <v>424</v>
      </c>
      <c r="Q50" s="42">
        <v>420</v>
      </c>
      <c r="R50" s="43">
        <v>424</v>
      </c>
      <c r="S50" s="50">
        <v>420</v>
      </c>
      <c r="Z50">
        <v>9</v>
      </c>
      <c r="AA50" s="49">
        <v>426</v>
      </c>
      <c r="AB50" s="41">
        <v>426</v>
      </c>
      <c r="AC50" s="42">
        <v>426</v>
      </c>
      <c r="AD50" s="43">
        <v>426</v>
      </c>
      <c r="AE50" s="50">
        <v>426</v>
      </c>
    </row>
    <row r="51" spans="1:39" ht="15.75" thickBot="1" x14ac:dyDescent="0.3">
      <c r="B51" s="1"/>
      <c r="C51" s="1"/>
      <c r="D51" s="1"/>
      <c r="E51" s="1"/>
      <c r="F51" s="1"/>
      <c r="G51" s="1"/>
      <c r="H51" s="1"/>
      <c r="N51">
        <v>5</v>
      </c>
      <c r="O51" s="49">
        <v>420</v>
      </c>
      <c r="P51" s="41">
        <v>424</v>
      </c>
      <c r="Q51" s="42">
        <v>420</v>
      </c>
      <c r="R51" s="43">
        <v>424</v>
      </c>
      <c r="S51" s="50">
        <v>420</v>
      </c>
      <c r="Z51">
        <v>10</v>
      </c>
      <c r="AA51" s="51">
        <v>426</v>
      </c>
      <c r="AB51" s="52">
        <v>426</v>
      </c>
      <c r="AC51" s="53">
        <v>426</v>
      </c>
      <c r="AD51" s="54">
        <v>426</v>
      </c>
      <c r="AE51" s="55">
        <v>426</v>
      </c>
    </row>
    <row r="52" spans="1:39" x14ac:dyDescent="0.25">
      <c r="D52" t="s">
        <v>18</v>
      </c>
      <c r="E52" t="s">
        <v>19</v>
      </c>
      <c r="F52" t="s">
        <v>20</v>
      </c>
      <c r="G52" t="s">
        <v>21</v>
      </c>
      <c r="N52">
        <v>6</v>
      </c>
      <c r="O52" s="49">
        <v>420</v>
      </c>
      <c r="P52" s="41">
        <v>424</v>
      </c>
      <c r="Q52" s="42">
        <v>420</v>
      </c>
      <c r="R52" s="43">
        <v>424</v>
      </c>
      <c r="S52" s="50">
        <v>420</v>
      </c>
      <c r="AF52">
        <v>420</v>
      </c>
      <c r="AG52">
        <v>424</v>
      </c>
      <c r="AH52">
        <v>426</v>
      </c>
      <c r="AI52">
        <v>428</v>
      </c>
      <c r="AJ52">
        <v>420</v>
      </c>
      <c r="AK52" t="e">
        <f>AF54</f>
        <v>#N/A</v>
      </c>
      <c r="AL52" t="s">
        <v>32</v>
      </c>
      <c r="AM52" t="s">
        <v>51</v>
      </c>
    </row>
    <row r="53" spans="1:39" x14ac:dyDescent="0.25">
      <c r="A53" t="s">
        <v>17</v>
      </c>
      <c r="C53">
        <f>selector!E35</f>
        <v>0</v>
      </c>
      <c r="D53" s="30" t="e">
        <f>VLOOKUP($C$53,$B$55:$F$59,2,FALSE)</f>
        <v>#N/A</v>
      </c>
      <c r="E53" s="30" t="e">
        <f>VLOOKUP($C$53,$B$55:$F$59,3,FALSE)</f>
        <v>#N/A</v>
      </c>
      <c r="F53" s="30" t="e">
        <f>VLOOKUP($C$53,$B$55:$F$59,4,FALSE)</f>
        <v>#N/A</v>
      </c>
      <c r="G53" s="30" t="e">
        <f>VLOOKUP($C$53,$B$55:$F$59,5,FALSE)</f>
        <v>#N/A</v>
      </c>
      <c r="N53">
        <v>7</v>
      </c>
      <c r="O53" s="49">
        <v>426</v>
      </c>
      <c r="P53" s="41">
        <v>426</v>
      </c>
      <c r="Q53" s="42">
        <v>426</v>
      </c>
      <c r="R53" s="43">
        <v>426</v>
      </c>
      <c r="S53" s="50">
        <v>426</v>
      </c>
      <c r="AF53" t="e">
        <f>SUM(AF3:AF48)</f>
        <v>#N/A</v>
      </c>
      <c r="AG53" t="e">
        <f t="shared" ref="AG53:AI53" si="9">SUM(AG3:AG48)</f>
        <v>#N/A</v>
      </c>
      <c r="AH53" t="e">
        <f t="shared" si="9"/>
        <v>#N/A</v>
      </c>
      <c r="AI53" t="e">
        <f t="shared" si="9"/>
        <v>#N/A</v>
      </c>
      <c r="AJ53">
        <v>424</v>
      </c>
      <c r="AK53" t="e">
        <f>AG54</f>
        <v>#N/A</v>
      </c>
      <c r="AL53" t="s">
        <v>44</v>
      </c>
      <c r="AM53" t="s">
        <v>50</v>
      </c>
    </row>
    <row r="54" spans="1:39" x14ac:dyDescent="0.25">
      <c r="B54" s="1"/>
      <c r="C54" t="s">
        <v>18</v>
      </c>
      <c r="D54" t="s">
        <v>19</v>
      </c>
      <c r="E54" t="s">
        <v>20</v>
      </c>
      <c r="F54" t="s">
        <v>21</v>
      </c>
      <c r="G54" s="1" t="s">
        <v>47</v>
      </c>
      <c r="H54" s="1"/>
      <c r="N54">
        <v>8</v>
      </c>
      <c r="O54" s="49">
        <v>426</v>
      </c>
      <c r="P54" s="41">
        <v>426</v>
      </c>
      <c r="Q54" s="42">
        <v>426</v>
      </c>
      <c r="R54" s="43">
        <v>426</v>
      </c>
      <c r="S54" s="50">
        <v>426</v>
      </c>
      <c r="AE54" s="2" t="s">
        <v>22</v>
      </c>
      <c r="AF54" t="e">
        <f>AF53*D53</f>
        <v>#N/A</v>
      </c>
      <c r="AG54" t="e">
        <f>AG53*E53</f>
        <v>#N/A</v>
      </c>
      <c r="AH54" t="e">
        <f>AH53*F53</f>
        <v>#N/A</v>
      </c>
      <c r="AI54" t="e">
        <f>AI53*G53</f>
        <v>#N/A</v>
      </c>
      <c r="AJ54">
        <v>426</v>
      </c>
      <c r="AK54" t="e">
        <f>AH54</f>
        <v>#N/A</v>
      </c>
      <c r="AL54" t="s">
        <v>45</v>
      </c>
      <c r="AM54" t="s">
        <v>35</v>
      </c>
    </row>
    <row r="55" spans="1:39" x14ac:dyDescent="0.25">
      <c r="A55" s="2"/>
      <c r="B55" s="31" t="s">
        <v>10</v>
      </c>
      <c r="C55" s="1">
        <v>2</v>
      </c>
      <c r="D55" s="1">
        <v>1.25</v>
      </c>
      <c r="E55" s="1">
        <v>0.8</v>
      </c>
      <c r="F55" s="1">
        <v>1</v>
      </c>
      <c r="G55" s="1">
        <v>2</v>
      </c>
      <c r="N55">
        <v>9</v>
      </c>
      <c r="O55" s="49">
        <v>426</v>
      </c>
      <c r="P55" s="41">
        <v>426</v>
      </c>
      <c r="Q55" s="42">
        <v>426</v>
      </c>
      <c r="R55" s="43">
        <v>426</v>
      </c>
      <c r="S55" s="50">
        <v>426</v>
      </c>
      <c r="AJ55">
        <v>428</v>
      </c>
      <c r="AK55" t="e">
        <f>AI54</f>
        <v>#N/A</v>
      </c>
      <c r="AL55" t="s">
        <v>46</v>
      </c>
      <c r="AM55" t="s">
        <v>36</v>
      </c>
    </row>
    <row r="56" spans="1:39" ht="15.75" thickBot="1" x14ac:dyDescent="0.3">
      <c r="A56" s="2"/>
      <c r="B56" s="32" t="s">
        <v>11</v>
      </c>
      <c r="C56" s="1">
        <v>2.4500000000000002</v>
      </c>
      <c r="D56" s="1">
        <v>1</v>
      </c>
      <c r="E56" s="1">
        <v>1</v>
      </c>
      <c r="F56" s="1">
        <v>1</v>
      </c>
      <c r="G56" s="1">
        <v>3</v>
      </c>
      <c r="N56">
        <v>10</v>
      </c>
      <c r="O56" s="51">
        <v>426</v>
      </c>
      <c r="P56" s="52">
        <v>426</v>
      </c>
      <c r="Q56" s="53">
        <v>426</v>
      </c>
      <c r="R56" s="54">
        <v>426</v>
      </c>
      <c r="S56" s="55">
        <v>426</v>
      </c>
    </row>
    <row r="57" spans="1:39" x14ac:dyDescent="0.25">
      <c r="A57" s="2"/>
      <c r="B57" s="33" t="s">
        <v>12</v>
      </c>
      <c r="C57" s="1">
        <v>1.2</v>
      </c>
      <c r="D57" s="1">
        <v>1.6</v>
      </c>
      <c r="E57" s="1">
        <v>1</v>
      </c>
      <c r="F57" s="1">
        <v>1.3</v>
      </c>
      <c r="G57" s="1">
        <v>4</v>
      </c>
      <c r="H57" s="1"/>
      <c r="AK57" t="s">
        <v>33</v>
      </c>
      <c r="AL57" t="e">
        <f>VLOOKUP(LARGE(AK49:AK55,1),AK49:AL55,2,FALSE)</f>
        <v>#N/A</v>
      </c>
    </row>
    <row r="58" spans="1:39" x14ac:dyDescent="0.25">
      <c r="A58" s="2"/>
      <c r="B58" s="34" t="s">
        <v>13</v>
      </c>
      <c r="C58" s="1">
        <v>2.7</v>
      </c>
      <c r="D58" s="1">
        <v>1</v>
      </c>
      <c r="E58" s="1">
        <v>1</v>
      </c>
      <c r="F58" s="1">
        <v>1</v>
      </c>
      <c r="G58" s="1">
        <v>5</v>
      </c>
      <c r="AK58" t="s">
        <v>34</v>
      </c>
      <c r="AL58" t="e">
        <f>VLOOKUP(LARGE(AK49:AK55,2),AK49:AL55,2,FALSE)</f>
        <v>#N/A</v>
      </c>
    </row>
    <row r="59" spans="1:39" x14ac:dyDescent="0.25">
      <c r="A59" s="2"/>
      <c r="B59" s="35" t="s">
        <v>48</v>
      </c>
      <c r="C59" s="1">
        <v>1.2</v>
      </c>
      <c r="D59" s="1">
        <v>1</v>
      </c>
      <c r="E59" s="1">
        <v>1</v>
      </c>
      <c r="F59" s="1">
        <v>1</v>
      </c>
      <c r="G59" s="1">
        <v>6</v>
      </c>
    </row>
  </sheetData>
  <sheetProtection algorithmName="SHA-512" hashValue="s5mDenFadzt5dn6ppGfEUyKqSfWueMKNNASJudBNGC9hSJcLjpv4ixn/lAl1lCkTcf0nFc56Fgi889SyaY5X1A==" saltValue="b/pIayMblZQ4UHR+j8Zhbw==" spinCount="100000" sheet="1" objects="1" scenarios="1" selectLockedCells="1" selectUnlockedCells="1"/>
  <mergeCells count="10">
    <mergeCell ref="B32:I32"/>
    <mergeCell ref="B37:I37"/>
    <mergeCell ref="B42:I42"/>
    <mergeCell ref="B47:I47"/>
    <mergeCell ref="B2:I2"/>
    <mergeCell ref="B7:I7"/>
    <mergeCell ref="B12:I12"/>
    <mergeCell ref="B17:I17"/>
    <mergeCell ref="B22:I22"/>
    <mergeCell ref="B27:I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selector</vt:lpstr>
      <vt:lpstr>testmaths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Wolfmach Customer Care</dc:creator>
  <cp:lastModifiedBy>Wolfmach Customer Care</cp:lastModifiedBy>
  <cp:lastPrinted>2023-10-17T01:23:14Z</cp:lastPrinted>
  <dcterms:created xsi:type="dcterms:W3CDTF">2023-10-16T23:59:09Z</dcterms:created>
  <dcterms:modified xsi:type="dcterms:W3CDTF">2024-05-01T00:01:44Z</dcterms:modified>
</cp:coreProperties>
</file>